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ES-OUXEGRE\Desktop\Feria Marzo 2018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435" activeTab="2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8" i="6" l="1"/>
  <c r="G139" i="6"/>
  <c r="G140" i="6"/>
  <c r="G141" i="6"/>
  <c r="G142" i="6"/>
  <c r="G144" i="6"/>
  <c r="G145" i="6"/>
  <c r="G137" i="6"/>
  <c r="C137" i="6"/>
  <c r="D137" i="6"/>
  <c r="E137" i="6"/>
  <c r="F137" i="6"/>
  <c r="B137" i="6"/>
  <c r="C62" i="6"/>
  <c r="D62" i="6"/>
  <c r="E62" i="6"/>
  <c r="F62" i="6"/>
  <c r="G63" i="6"/>
  <c r="G64" i="6"/>
  <c r="G65" i="6"/>
  <c r="G66" i="6"/>
  <c r="G67" i="6"/>
  <c r="G69" i="6"/>
  <c r="G70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6"/>
  <c r="B18" i="6"/>
  <c r="B28" i="6"/>
  <c r="B38" i="6"/>
  <c r="B48" i="6"/>
  <c r="B58" i="6"/>
  <c r="B71" i="6"/>
  <c r="B75" i="6"/>
  <c r="B9" i="6"/>
  <c r="G152" i="6"/>
  <c r="G153" i="6"/>
  <c r="G154" i="6"/>
  <c r="G155" i="6"/>
  <c r="G156" i="6"/>
  <c r="G157" i="6"/>
  <c r="G151" i="6"/>
  <c r="G148" i="6"/>
  <c r="G149" i="6"/>
  <c r="G147" i="6"/>
  <c r="G143" i="6"/>
  <c r="G135" i="6"/>
  <c r="G136" i="6"/>
  <c r="G134" i="6"/>
  <c r="G125" i="6"/>
  <c r="G126" i="6"/>
  <c r="G127" i="6"/>
  <c r="G128" i="6"/>
  <c r="G129" i="6"/>
  <c r="G130" i="6"/>
  <c r="G131" i="6"/>
  <c r="G132" i="6"/>
  <c r="G124" i="6"/>
  <c r="G115" i="6"/>
  <c r="G116" i="6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95" i="6"/>
  <c r="G96" i="6"/>
  <c r="G97" i="6"/>
  <c r="G98" i="6"/>
  <c r="G99" i="6"/>
  <c r="G100" i="6"/>
  <c r="G101" i="6"/>
  <c r="G102" i="6"/>
  <c r="G94" i="6"/>
  <c r="G87" i="6"/>
  <c r="G88" i="6"/>
  <c r="G89" i="6"/>
  <c r="G90" i="6"/>
  <c r="G91" i="6"/>
  <c r="G92" i="6"/>
  <c r="G86" i="6"/>
  <c r="G77" i="6"/>
  <c r="G78" i="6"/>
  <c r="G79" i="6"/>
  <c r="G80" i="6"/>
  <c r="G81" i="6"/>
  <c r="G82" i="6"/>
  <c r="G76" i="6"/>
  <c r="G73" i="6"/>
  <c r="G74" i="6"/>
  <c r="G72" i="6"/>
  <c r="G68" i="6"/>
  <c r="G60" i="6"/>
  <c r="G61" i="6"/>
  <c r="G59" i="6"/>
  <c r="G50" i="6"/>
  <c r="G51" i="6"/>
  <c r="G52" i="6"/>
  <c r="G53" i="6"/>
  <c r="G54" i="6"/>
  <c r="G55" i="6"/>
  <c r="G56" i="6"/>
  <c r="G57" i="6"/>
  <c r="G49" i="6"/>
  <c r="G40" i="6"/>
  <c r="G41" i="6"/>
  <c r="G42" i="6"/>
  <c r="G43" i="6"/>
  <c r="G44" i="6"/>
  <c r="G45" i="6"/>
  <c r="G46" i="6"/>
  <c r="G47" i="6"/>
  <c r="G39" i="6"/>
  <c r="G30" i="6"/>
  <c r="G31" i="6"/>
  <c r="G32" i="6"/>
  <c r="G33" i="6"/>
  <c r="G34" i="6"/>
  <c r="G35" i="6"/>
  <c r="G36" i="6"/>
  <c r="G37" i="6"/>
  <c r="G29" i="6"/>
  <c r="G20" i="6"/>
  <c r="G21" i="6"/>
  <c r="G22" i="6"/>
  <c r="G23" i="6"/>
  <c r="G24" i="6"/>
  <c r="G25" i="6"/>
  <c r="G26" i="6"/>
  <c r="G27" i="6"/>
  <c r="G19" i="6"/>
  <c r="G11" i="6"/>
  <c r="B7" i="13"/>
  <c r="G12" i="6"/>
  <c r="G18" i="6"/>
  <c r="G13" i="6"/>
  <c r="G14" i="6"/>
  <c r="G15" i="6"/>
  <c r="G16" i="6"/>
  <c r="G17" i="6"/>
  <c r="G10" i="6"/>
  <c r="G9" i="5"/>
  <c r="G10" i="5"/>
  <c r="G11" i="5"/>
  <c r="G12" i="5"/>
  <c r="G13" i="5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16" i="5"/>
  <c r="G29" i="5"/>
  <c r="G30" i="5"/>
  <c r="G31" i="5"/>
  <c r="G32" i="5"/>
  <c r="G33" i="5"/>
  <c r="G28" i="5"/>
  <c r="G34" i="5"/>
  <c r="G36" i="5"/>
  <c r="G35" i="5"/>
  <c r="G38" i="5"/>
  <c r="G39" i="5"/>
  <c r="G37" i="5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1" i="28"/>
  <c r="R21" i="28"/>
  <c r="S21" i="28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46" i="6"/>
  <c r="C150" i="6"/>
  <c r="C84" i="6"/>
  <c r="Q76" i="24"/>
  <c r="D85" i="6"/>
  <c r="D93" i="6"/>
  <c r="D103" i="6"/>
  <c r="D113" i="6"/>
  <c r="D123" i="6"/>
  <c r="D146" i="6"/>
  <c r="D150" i="6"/>
  <c r="D84" i="6"/>
  <c r="R76" i="24"/>
  <c r="E85" i="6"/>
  <c r="E93" i="6"/>
  <c r="E103" i="6"/>
  <c r="E113" i="6"/>
  <c r="E123" i="6"/>
  <c r="E146" i="6"/>
  <c r="E150" i="6"/>
  <c r="E84" i="6"/>
  <c r="S76" i="24"/>
  <c r="F85" i="6"/>
  <c r="F93" i="6"/>
  <c r="F103" i="6"/>
  <c r="F113" i="6"/>
  <c r="F12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85" i="6"/>
  <c r="B93" i="6"/>
  <c r="B103" i="6"/>
  <c r="B113" i="6"/>
  <c r="B123" i="6"/>
  <c r="B146" i="6"/>
  <c r="B150" i="6"/>
  <c r="B84" i="6"/>
  <c r="B159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E41" i="5"/>
  <c r="S34" i="20"/>
  <c r="F41" i="5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/>
  <c r="B8" i="4"/>
  <c r="B29" i="4"/>
  <c r="B17" i="4"/>
  <c r="B13" i="4"/>
  <c r="B21" i="4"/>
  <c r="B57" i="4"/>
  <c r="B59" i="4"/>
  <c r="B72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E81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D63" i="4"/>
  <c r="C48" i="4"/>
  <c r="C55" i="4"/>
  <c r="D55" i="4"/>
  <c r="C53" i="4"/>
  <c r="D53" i="4"/>
  <c r="D48" i="4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D20" i="2"/>
  <c r="R13" i="16"/>
  <c r="C44" i="4"/>
  <c r="C72" i="4"/>
  <c r="C57" i="4"/>
  <c r="C59" i="4"/>
  <c r="P12" i="18"/>
  <c r="H8" i="2"/>
  <c r="H20" i="2"/>
  <c r="V13" i="16"/>
  <c r="F8" i="2"/>
  <c r="F20" i="2"/>
  <c r="T13" i="16"/>
  <c r="C8" i="2"/>
  <c r="C20" i="2"/>
  <c r="Q13" i="16"/>
  <c r="B47" i="1"/>
  <c r="R25" i="18"/>
  <c r="R38" i="18"/>
  <c r="C74" i="4"/>
  <c r="Q38" i="18"/>
  <c r="D74" i="4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C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<sst xmlns="http://schemas.openxmlformats.org/spreadsheetml/2006/main" count="4241" uniqueCount="3305">
  <si>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</si>
  <si>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</si>
  <si>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</si>
  <si>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</si>
  <si>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</si>
  <si>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</si>
  <si>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</si>
  <si>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</si>
  <si>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</si>
  <si>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</si>
  <si>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</si>
  <si>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</si>
  <si>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</si>
  <si>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</si>
  <si>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</si>
  <si>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</si>
  <si>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</si>
  <si>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</si>
  <si>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</si>
  <si>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</si>
  <si>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</si>
  <si>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</si>
  <si>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</si>
  <si>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</si>
  <si>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</si>
  <si>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</si>
  <si>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</si>
  <si>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</si>
  <si>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</si>
  <si>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</si>
  <si>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</si>
  <si>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</si>
  <si>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</si>
  <si>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</si>
  <si>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</si>
  <si>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</si>
  <si>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</si>
  <si>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</si>
  <si>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</si>
  <si>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</si>
  <si>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</si>
  <si>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</si>
  <si>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</si>
  <si>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</si>
  <si>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</si>
  <si>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</si>
  <si>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</si>
  <si>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</si>
  <si>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</si>
  <si>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</si>
  <si>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</si>
  <si>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</si>
  <si>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</si>
  <si>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</si>
  <si>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</si>
  <si>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</si>
  <si>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</si>
  <si>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</si>
  <si>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</si>
  <si>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</si>
  <si>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</si>
  <si>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</si>
  <si>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</si>
  <si>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</si>
  <si>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</si>
  <si>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</si>
  <si>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</si>
  <si>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</si>
  <si>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</si>
  <si>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</si>
  <si>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</si>
  <si>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</si>
  <si>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</si>
  <si>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</si>
  <si>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</si>
  <si>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</si>
  <si>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</si>
  <si>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</si>
  <si>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</si>
  <si>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</si>
  <si>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</si>
  <si>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</si>
  <si>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</si>
  <si>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</si>
  <si>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</si>
  <si>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</si>
  <si>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</si>
  <si>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</si>
  <si>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</si>
  <si>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</si>
  <si>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</si>
  <si>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</si>
  <si>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</si>
  <si>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</si>
  <si>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</si>
  <si>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</si>
  <si>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</si>
  <si>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</si>
  <si>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</si>
  <si>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</si>
  <si>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</si>
  <si>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</si>
  <si>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</si>
  <si>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</si>
  <si>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</si>
  <si>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</si>
  <si>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</si>
  <si>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</si>
  <si>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</si>
  <si>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</si>
  <si>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</si>
  <si>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</si>
  <si>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</si>
  <si>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</si>
  <si>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</si>
  <si>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</si>
  <si>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</si>
  <si>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</si>
  <si>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</si>
  <si>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</si>
  <si>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</si>
  <si>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</si>
  <si>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</si>
  <si>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</si>
  <si>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</si>
  <si>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</si>
  <si>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</si>
  <si>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</si>
  <si>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</si>
  <si>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</si>
  <si>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</si>
  <si>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</si>
  <si>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</si>
  <si>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</si>
  <si>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</si>
  <si>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</si>
  <si>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</si>
  <si>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</si>
  <si>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</si>
  <si>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</si>
  <si>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</si>
  <si>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</si>
  <si>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</si>
  <si>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</si>
  <si>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</si>
  <si>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</si>
  <si>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</si>
  <si>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</si>
  <si>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</si>
  <si>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</si>
  <si>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</si>
  <si>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</si>
  <si>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</si>
  <si>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</si>
  <si>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</si>
  <si>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</si>
  <si>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</si>
  <si>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</si>
  <si>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</si>
  <si>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</si>
  <si>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</si>
  <si>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</si>
  <si>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</si>
  <si>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</si>
  <si>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</si>
  <si>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</si>
  <si>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</si>
  <si>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</si>
  <si>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</si>
  <si>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</si>
  <si>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</si>
  <si>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</si>
  <si>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</si>
  <si>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</si>
  <si>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</si>
  <si>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</si>
  <si>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</si>
  <si>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</si>
  <si>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</si>
  <si>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</si>
  <si>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</si>
  <si>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</si>
  <si>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</si>
  <si>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</si>
  <si>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</si>
  <si>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</si>
  <si>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</si>
  <si>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</si>
  <si>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</si>
  <si>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</si>
  <si>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</si>
  <si>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</si>
  <si>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</si>
  <si>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</si>
  <si>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</si>
  <si>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</si>
  <si>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</si>
  <si>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</si>
  <si>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</si>
  <si>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</si>
  <si>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</si>
  <si>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</si>
  <si>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</si>
  <si>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</si>
  <si>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</si>
  <si>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</si>
  <si>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</si>
  <si>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</si>
  <si>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</si>
  <si>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</si>
  <si>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</si>
  <si>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</si>
  <si>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</si>
  <si>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</si>
  <si>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</si>
  <si>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</si>
  <si>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</si>
  <si>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</si>
  <si>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</si>
  <si>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</si>
  <si>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</si>
  <si>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</si>
  <si>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</si>
  <si>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</si>
  <si>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</si>
  <si>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</si>
  <si>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</si>
  <si>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</si>
  <si>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</si>
  <si>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</si>
  <si>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</si>
  <si>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</si>
  <si>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</si>
  <si>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</si>
  <si>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</si>
  <si>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</si>
  <si>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</si>
  <si>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</si>
  <si>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</si>
  <si>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</si>
  <si>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</si>
  <si>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</si>
  <si>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</si>
  <si>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</si>
  <si>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</si>
  <si>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</si>
  <si>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</si>
  <si>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</si>
  <si>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</si>
  <si>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</si>
  <si>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</si>
  <si>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</si>
  <si>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</si>
  <si>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</si>
  <si>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</si>
  <si>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</si>
  <si>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</si>
  <si>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</si>
  <si>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</si>
  <si>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</si>
  <si>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</si>
  <si>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</si>
  <si>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</si>
  <si>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</si>
  <si>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</si>
  <si>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</si>
  <si>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</si>
  <si>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</si>
  <si>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</si>
  <si>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</si>
  <si>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</si>
  <si>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</si>
  <si>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</si>
  <si>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</si>
  <si>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</si>
  <si>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</si>
  <si>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</si>
  <si>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</si>
  <si>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</si>
  <si>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</si>
  <si>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</si>
  <si>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</si>
  <si>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</si>
  <si>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</si>
  <si>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</si>
  <si>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</si>
  <si>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</si>
  <si>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</si>
  <si>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</si>
  <si>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</si>
  <si>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</si>
  <si>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</si>
  <si>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</si>
  <si>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</si>
  <si>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</si>
  <si>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</si>
  <si>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</si>
  <si>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</si>
  <si>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</si>
  <si>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</si>
  <si>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</si>
  <si>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</si>
  <si>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</si>
  <si>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</si>
  <si>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</si>
  <si>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</si>
  <si>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</si>
  <si>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</si>
  <si>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</si>
  <si>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</si>
  <si>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</si>
  <si>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</si>
  <si>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</si>
  <si>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</si>
  <si>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</si>
  <si>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</si>
  <si>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</si>
  <si>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</si>
  <si>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</si>
  <si>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</si>
  <si>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</si>
  <si>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</si>
  <si>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</si>
  <si>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</si>
  <si>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</si>
  <si>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</si>
  <si>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</si>
  <si>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</si>
  <si>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</si>
  <si>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</si>
  <si>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</si>
  <si>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</si>
  <si>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</si>
  <si>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</si>
  <si>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</si>
  <si>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</si>
  <si>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</si>
  <si>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</si>
  <si>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</si>
  <si>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</si>
  <si>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</si>
  <si>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</si>
  <si>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</si>
  <si>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</si>
  <si>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</si>
  <si>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</si>
  <si>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</si>
  <si>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</si>
  <si>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</si>
  <si>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</si>
  <si>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</si>
  <si>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</si>
  <si>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</si>
  <si>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</si>
  <si>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</si>
  <si>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</si>
  <si>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</si>
  <si>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</si>
  <si>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</si>
  <si>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</si>
  <si>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</si>
  <si>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</si>
  <si>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</si>
  <si>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</si>
  <si>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</si>
  <si>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</si>
  <si>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</si>
  <si>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</si>
  <si>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</si>
  <si>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</si>
  <si>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</si>
  <si>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</si>
  <si>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</si>
  <si>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</si>
  <si>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</si>
  <si>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</si>
  <si>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</si>
  <si>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</si>
  <si>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</si>
  <si>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</si>
  <si>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</si>
  <si>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</si>
  <si>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</si>
  <si>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</si>
  <si>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</si>
  <si>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</si>
  <si>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</si>
  <si>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</si>
  <si>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</si>
  <si>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</si>
  <si>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</si>
  <si>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</si>
  <si>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</si>
  <si>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</si>
  <si>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</si>
  <si>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</si>
  <si>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</si>
  <si>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</si>
  <si>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</si>
  <si>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</si>
  <si>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</si>
  <si>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</si>
  <si>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</si>
  <si>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</si>
  <si>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</si>
  <si>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</si>
  <si>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</si>
  <si>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</si>
  <si>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</si>
  <si>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</si>
  <si>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</si>
  <si>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</si>
  <si>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</si>
  <si>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</si>
  <si>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</si>
  <si>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</si>
  <si>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</si>
  <si>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</si>
  <si>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</si>
  <si>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</si>
  <si>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</si>
  <si>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</si>
  <si>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</si>
  <si>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</si>
  <si>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</si>
  <si>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</si>
  <si>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</si>
  <si>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</si>
  <si>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</si>
  <si>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</si>
  <si>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</si>
  <si>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</si>
  <si>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</si>
  <si>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</si>
  <si>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</si>
  <si>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</si>
  <si>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</si>
  <si>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</si>
  <si>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</si>
  <si>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</si>
  <si>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</si>
  <si>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</si>
  <si>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</si>
  <si>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</si>
  <si>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</si>
  <si>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</si>
  <si>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</si>
  <si>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</si>
  <si>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</si>
  <si>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</si>
  <si>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</si>
  <si>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</si>
  <si>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</si>
  <si>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</si>
  <si>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</si>
  <si>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</si>
  <si>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</si>
  <si>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</si>
  <si>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</si>
  <si>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</si>
  <si>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</si>
  <si>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</si>
  <si>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</si>
  <si>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</si>
  <si>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</si>
  <si>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</si>
  <si>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</si>
  <si>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</si>
  <si>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</si>
  <si>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</si>
  <si>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</si>
  <si>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</si>
  <si>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</si>
  <si>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</si>
  <si>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</si>
  <si>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</si>
  <si>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</si>
  <si>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</si>
  <si>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</si>
  <si>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</si>
  <si>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</si>
  <si>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</si>
  <si>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</si>
  <si>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</si>
  <si>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</si>
  <si>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</si>
  <si>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</si>
  <si>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</si>
  <si>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</si>
  <si>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</si>
  <si>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</si>
  <si>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</si>
  <si>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</si>
  <si>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</si>
  <si>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</si>
  <si>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</si>
  <si>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</si>
  <si>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</si>
  <si>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</si>
  <si>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</si>
  <si>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</si>
  <si>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</si>
  <si>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</si>
  <si>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</si>
  <si>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</si>
  <si>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</si>
  <si>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</si>
  <si>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</si>
  <si>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</si>
  <si>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</si>
  <si>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</si>
  <si>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</si>
  <si>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</si>
  <si>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</si>
  <si>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</si>
  <si>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</si>
  <si>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</si>
  <si>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</si>
  <si>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</si>
  <si>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</si>
  <si>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</si>
  <si>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</si>
  <si>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</si>
  <si>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</si>
  <si>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</si>
  <si>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</si>
  <si>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</si>
  <si>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</si>
  <si>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</si>
  <si>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</si>
  <si>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</si>
  <si>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</si>
  <si>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</si>
  <si>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</si>
  <si>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</si>
  <si>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</si>
  <si>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</si>
  <si>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</si>
  <si>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</si>
  <si>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</si>
  <si>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</si>
  <si>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</si>
  <si>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</si>
  <si>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</si>
  <si>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</si>
  <si>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</si>
  <si>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</si>
  <si>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</si>
  <si>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</si>
  <si>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</si>
  <si>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</si>
  <si>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</si>
  <si>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</si>
  <si>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</si>
  <si>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</si>
  <si>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</si>
  <si>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</si>
  <si>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</si>
  <si>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</si>
  <si>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</si>
  <si>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</si>
  <si>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</si>
  <si>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</si>
  <si>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</si>
  <si>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</si>
  <si>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</si>
  <si>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</si>
  <si>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</si>
  <si>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</si>
  <si>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</si>
  <si>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</si>
  <si>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</si>
  <si>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</si>
  <si>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</si>
  <si>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</si>
  <si>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</si>
  <si>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</si>
  <si>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</si>
  <si>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</si>
  <si>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</si>
  <si>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</si>
  <si>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</si>
  <si>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</si>
  <si>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</si>
  <si>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</si>
  <si>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</si>
  <si>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</si>
  <si>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</si>
  <si>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</si>
  <si>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</si>
  <si>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</si>
  <si>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</si>
  <si>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</si>
  <si>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</si>
  <si>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</si>
  <si>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</si>
  <si>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</si>
  <si>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</si>
  <si>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</si>
  <si>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</si>
  <si>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</si>
  <si>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</si>
  <si>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</si>
  <si>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</si>
  <si>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</si>
  <si>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</si>
  <si>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</si>
  <si>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</si>
  <si>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</si>
  <si>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</si>
  <si>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</si>
  <si>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</si>
  <si>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</si>
  <si>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</si>
  <si>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</si>
  <si>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</si>
  <si>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</si>
  <si>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</si>
  <si>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</si>
  <si>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</si>
  <si>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</si>
  <si>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</si>
  <si>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</si>
  <si>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</si>
  <si>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</si>
  <si>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</si>
  <si>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</si>
  <si>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</si>
  <si>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</si>
  <si>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</si>
  <si>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</si>
  <si>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</si>
  <si>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</si>
  <si>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</si>
  <si>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</si>
  <si>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</si>
  <si>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</si>
  <si>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</si>
  <si>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</si>
  <si>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</si>
  <si>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</si>
  <si>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</si>
  <si>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</si>
  <si>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</si>
  <si>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</si>
  <si>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</si>
  <si>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</si>
  <si>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</si>
  <si>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</si>
  <si>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</si>
  <si>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</si>
  <si>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</si>
  <si>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</si>
  <si>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</si>
  <si>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</si>
  <si>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</si>
  <si>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</si>
  <si>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</si>
  <si>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</si>
  <si>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</si>
  <si>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</si>
  <si>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</si>
  <si>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</si>
  <si>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</si>
  <si>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</si>
  <si>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</si>
  <si>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</si>
  <si>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</si>
  <si>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</si>
  <si>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</si>
  <si>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</si>
  <si>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</si>
  <si>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</si>
  <si>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</si>
  <si>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</si>
  <si>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</si>
  <si>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</si>
  <si>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</si>
  <si>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</si>
  <si>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</si>
  <si>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</si>
  <si>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</si>
  <si>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</si>
  <si>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</si>
  <si>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</si>
  <si>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</si>
  <si>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</si>
  <si>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</si>
  <si>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</si>
  <si>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</si>
  <si>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</si>
  <si>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</si>
  <si>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</si>
  <si>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</si>
  <si>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</si>
  <si>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</si>
  <si>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</si>
  <si>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</si>
  <si>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</si>
  <si>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</si>
  <si>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</si>
  <si>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</si>
  <si>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</si>
  <si>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</si>
  <si>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</si>
  <si>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</si>
  <si>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</si>
  <si>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</si>
  <si>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</si>
  <si>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</si>
  <si>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</si>
  <si>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</si>
  <si>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</si>
  <si>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</si>
  <si>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</si>
  <si>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</si>
  <si>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</si>
  <si>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</si>
  <si>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</si>
  <si>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</si>
  <si>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</si>
  <si>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</si>
  <si>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</si>
  <si>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</si>
  <si>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</si>
  <si>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</si>
  <si>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</si>
  <si>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</si>
  <si>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</si>
  <si>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</si>
  <si>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</si>
  <si>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</si>
  <si>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</si>
  <si>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</si>
  <si>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</si>
  <si>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</si>
  <si>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</si>
  <si>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</si>
  <si>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</si>
  <si>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</si>
  <si>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</si>
  <si>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</si>
  <si>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</si>
  <si>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</si>
  <si>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</si>
  <si>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</si>
  <si>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</si>
  <si>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</si>
  <si>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</si>
  <si>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</si>
  <si>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</si>
  <si>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</si>
  <si>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</si>
  <si>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</si>
  <si>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</si>
  <si>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</si>
  <si>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</si>
  <si>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</si>
  <si>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</si>
  <si>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</si>
  <si>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</si>
  <si>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</si>
  <si>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</si>
  <si>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</si>
  <si>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</si>
  <si>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</si>
  <si>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</si>
  <si>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</si>
  <si>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</si>
  <si>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</si>
  <si>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</si>
  <si>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</si>
  <si>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</si>
  <si>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</si>
  <si>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</si>
  <si>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</si>
  <si>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</si>
  <si>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</si>
  <si>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</si>
  <si>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</si>
  <si>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</si>
  <si>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</si>
  <si>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</si>
  <si>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</si>
  <si>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</si>
  <si>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</si>
  <si>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</si>
  <si>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</si>
  <si>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</si>
  <si>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</si>
  <si>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</si>
  <si>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</si>
  <si>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</si>
  <si>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</si>
  <si>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</si>
  <si>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</si>
  <si>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</si>
  <si>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</si>
  <si>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</si>
  <si>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</si>
  <si>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</si>
  <si>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</si>
  <si>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</si>
  <si>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</si>
  <si>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</si>
  <si>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</si>
  <si>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</si>
  <si>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</si>
  <si>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</si>
  <si>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</si>
  <si>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</si>
  <si>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</si>
  <si>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</si>
  <si>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</si>
  <si>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</si>
  <si>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</si>
  <si>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</si>
  <si>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</si>
  <si>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</si>
  <si>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</si>
  <si>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</si>
  <si>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</si>
  <si>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</si>
  <si>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</si>
  <si>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</si>
  <si>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</si>
  <si>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</si>
  <si>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</si>
  <si>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</si>
  <si>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</si>
  <si>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</si>
  <si>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</si>
  <si>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</si>
  <si>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</si>
  <si>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</si>
  <si>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</si>
  <si>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</si>
  <si>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</si>
  <si>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</si>
  <si>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</si>
  <si>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</si>
  <si>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</si>
  <si>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</si>
  <si>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</si>
  <si>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</si>
  <si>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</si>
  <si>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</si>
  <si>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</si>
  <si>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</si>
  <si>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</si>
  <si>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</si>
  <si>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</si>
  <si>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</si>
  <si>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</si>
  <si>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</si>
  <si>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</si>
  <si>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</si>
  <si>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</si>
  <si>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</si>
  <si>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</si>
  <si>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</si>
  <si>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</si>
  <si>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</si>
  <si>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</si>
  <si>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</si>
  <si>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</si>
  <si>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</si>
  <si>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</si>
  <si>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</si>
  <si>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</si>
  <si>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</si>
  <si>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</si>
  <si>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</si>
  <si>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</si>
  <si>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</si>
  <si>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</si>
  <si>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</si>
  <si>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</si>
  <si>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</si>
  <si>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</si>
  <si>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</si>
  <si>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</si>
  <si>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</si>
  <si>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</si>
  <si>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</si>
  <si>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</si>
  <si>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</si>
  <si>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</si>
  <si>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</si>
  <si>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</si>
  <si>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</si>
  <si>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</si>
  <si>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</si>
  <si>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</si>
  <si>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</si>
  <si>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</si>
  <si>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</si>
  <si>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</si>
  <si>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</si>
  <si>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</si>
  <si>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</si>
  <si>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</si>
  <si>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</si>
  <si>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</si>
  <si>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</si>
  <si>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</si>
  <si>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</si>
  <si>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</si>
  <si>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</si>
  <si>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</si>
  <si>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</si>
  <si>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</si>
  <si>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</si>
  <si>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</si>
  <si>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</si>
  <si>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</si>
  <si>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</si>
  <si>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</si>
  <si>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</si>
  <si>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</si>
  <si>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</si>
  <si>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</si>
  <si>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</si>
  <si>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</si>
  <si>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</si>
  <si>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</si>
  <si>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</si>
  <si>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</si>
  <si>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</si>
  <si>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</si>
  <si>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</si>
  <si>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</si>
  <si>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</si>
  <si>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</si>
  <si>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</si>
  <si>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</si>
  <si>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</si>
  <si>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</si>
  <si>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</si>
  <si>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</si>
  <si>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</si>
  <si>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</si>
  <si>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</si>
  <si>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</si>
  <si>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</si>
  <si>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</si>
  <si>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</si>
  <si>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</si>
  <si>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</si>
  <si>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</si>
  <si>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</si>
  <si>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</si>
  <si>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</si>
  <si>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</si>
  <si>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</si>
  <si>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</si>
  <si>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</si>
  <si>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</si>
  <si>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</si>
  <si>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</si>
  <si>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</si>
  <si>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</si>
  <si>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</si>
  <si>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</si>
  <si>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</si>
  <si>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</si>
  <si>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</si>
  <si>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</si>
  <si>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</si>
  <si>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</si>
  <si>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</si>
  <si>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</si>
  <si>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</si>
  <si>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</si>
  <si>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</si>
  <si>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</si>
  <si>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</si>
  <si>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</si>
  <si>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</si>
  <si>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</si>
  <si>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</si>
  <si>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</si>
  <si>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</si>
  <si>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</si>
  <si>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</si>
  <si>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</si>
  <si>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</si>
  <si>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</si>
  <si>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</si>
  <si>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</si>
  <si>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</si>
  <si>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</si>
  <si>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</si>
  <si>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</si>
  <si>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</si>
  <si>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</si>
  <si>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</si>
  <si>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</si>
  <si>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</si>
  <si>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</si>
  <si>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</si>
  <si>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</si>
  <si>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</si>
  <si>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</si>
  <si>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</si>
  <si>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</si>
  <si>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</si>
  <si>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</si>
  <si>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</si>
  <si>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</si>
  <si>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</si>
  <si>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</si>
  <si>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</si>
  <si>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</si>
  <si>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</si>
  <si>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</si>
  <si>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</si>
  <si>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</si>
  <si>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</si>
  <si>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</si>
  <si>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</si>
  <si>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</si>
  <si>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</si>
  <si>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</si>
  <si>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</si>
  <si>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</si>
  <si>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</si>
  <si>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</si>
  <si>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</si>
  <si>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</si>
  <si>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</si>
  <si>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</si>
  <si>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</si>
  <si>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</si>
  <si>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</si>
  <si>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</si>
  <si>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</si>
  <si>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</si>
  <si>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</si>
  <si>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</si>
  <si>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</si>
  <si>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</si>
  <si>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</si>
  <si>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</si>
  <si>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</si>
  <si>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</si>
  <si>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</si>
  <si>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</si>
  <si>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</si>
  <si>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</si>
  <si>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</si>
  <si>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</si>
  <si>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</si>
  <si>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</si>
  <si>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</si>
  <si>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</si>
  <si>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</si>
  <si>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</si>
  <si>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</si>
  <si>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</si>
  <si>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</si>
  <si>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</si>
  <si>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</si>
  <si>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</si>
  <si>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</si>
  <si>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</si>
  <si>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</si>
  <si>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</si>
  <si>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</si>
  <si>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</si>
  <si>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</si>
  <si>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</si>
  <si>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</si>
  <si>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</si>
  <si>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</si>
  <si>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</si>
  <si>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</si>
  <si>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</si>
  <si>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</si>
  <si>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</si>
  <si>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</si>
  <si>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</si>
  <si>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</si>
  <si>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</si>
  <si>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</si>
  <si>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</si>
  <si>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</si>
  <si>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</si>
  <si>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</si>
  <si>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</si>
  <si>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</si>
  <si>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</si>
  <si>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</si>
  <si>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</si>
  <si>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</si>
  <si>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</si>
  <si>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</si>
  <si>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</si>
  <si>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</si>
  <si>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</si>
  <si>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</si>
  <si>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</si>
  <si>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</si>
  <si>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</si>
  <si>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</si>
  <si>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</si>
  <si>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</si>
  <si>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</si>
  <si>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</si>
  <si>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</si>
  <si>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</si>
  <si>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</si>
  <si>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</si>
  <si>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</si>
  <si>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</si>
  <si>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</si>
  <si>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</si>
  <si>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</si>
  <si>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</si>
  <si>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</si>
  <si>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</si>
  <si>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</si>
  <si>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</si>
  <si>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</si>
  <si>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</si>
  <si>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</si>
  <si>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</si>
  <si>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</si>
  <si>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</si>
  <si>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</si>
  <si>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</si>
  <si>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</si>
  <si>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</si>
  <si>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</si>
  <si>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</si>
  <si>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</si>
  <si>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</si>
  <si>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</si>
  <si>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</si>
  <si>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</si>
  <si>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</si>
  <si>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</si>
  <si>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</si>
  <si>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</si>
  <si>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</si>
  <si>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</si>
  <si>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</si>
  <si>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</si>
  <si>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</si>
  <si>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</si>
  <si>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</si>
  <si>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</si>
  <si>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</si>
  <si>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</si>
  <si>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</si>
  <si>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</si>
  <si>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</si>
  <si>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</si>
  <si>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</si>
  <si>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</si>
  <si>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</si>
  <si>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</si>
  <si>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</si>
  <si>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</si>
  <si>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</si>
  <si>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</si>
  <si>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</si>
  <si>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</si>
  <si>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</si>
  <si>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</si>
  <si>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</si>
  <si>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</si>
  <si>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</si>
  <si>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</si>
  <si>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</si>
  <si>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</si>
  <si>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</si>
  <si>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</si>
  <si>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</si>
  <si>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</si>
  <si>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</si>
  <si>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</si>
  <si>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</si>
  <si>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</si>
  <si>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</si>
  <si>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</si>
  <si>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</si>
  <si>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</si>
  <si>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</si>
  <si>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</si>
  <si>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</si>
  <si>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</si>
  <si>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</si>
  <si>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</si>
  <si>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</si>
  <si>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</si>
  <si>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</si>
  <si>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</si>
  <si>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</si>
  <si>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</si>
  <si>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</si>
  <si>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</si>
  <si>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</si>
  <si>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</si>
  <si>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</si>
  <si>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</si>
  <si>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</si>
  <si>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</si>
  <si>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</si>
  <si>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</si>
  <si>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</si>
  <si>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</si>
  <si>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</si>
  <si>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</si>
  <si>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</si>
  <si>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</si>
  <si>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</si>
  <si>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</si>
  <si>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</si>
  <si>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</si>
  <si>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</si>
  <si>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</si>
  <si>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</si>
  <si>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</si>
  <si>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</si>
  <si>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</si>
  <si>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</si>
  <si>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</si>
  <si>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</si>
  <si>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</si>
  <si>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</si>
  <si>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</si>
  <si>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</si>
  <si>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</si>
  <si>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</si>
  <si>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</si>
  <si>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</si>
  <si>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</si>
  <si>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</si>
  <si>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</si>
  <si>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</si>
  <si>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</si>
  <si>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</si>
  <si>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</si>
  <si>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</si>
  <si>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</si>
  <si>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</si>
  <si>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</si>
  <si>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</si>
  <si>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</si>
  <si>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</si>
  <si>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</si>
  <si>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</si>
  <si>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</si>
  <si>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</si>
  <si>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</si>
  <si>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</si>
  <si>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</si>
  <si>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</si>
  <si>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</si>
  <si>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</si>
  <si>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</si>
  <si>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</si>
  <si>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</si>
  <si>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</si>
  <si>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</si>
  <si>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</si>
  <si>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</si>
  <si>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</si>
  <si>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</si>
  <si>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</si>
  <si>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</si>
  <si>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</si>
  <si>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</si>
  <si>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</si>
  <si>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</si>
  <si>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</si>
  <si>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</si>
  <si>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</si>
  <si>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</si>
  <si>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</si>
  <si>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</si>
  <si>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</si>
  <si>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</si>
  <si>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</si>
  <si>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</si>
  <si>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</si>
  <si>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</si>
  <si>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</si>
  <si>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</si>
  <si>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</si>
  <si>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</si>
  <si>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</si>
  <si>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</si>
  <si>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</si>
  <si>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</si>
  <si>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</si>
  <si>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</si>
  <si>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</si>
  <si>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</si>
  <si>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</si>
  <si>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</si>
  <si>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</si>
  <si>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</si>
  <si>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</si>
  <si>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</si>
  <si>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</si>
  <si>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</si>
  <si>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</si>
  <si>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</si>
  <si>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</si>
  <si>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</si>
  <si>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</si>
  <si>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</si>
  <si>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</si>
  <si>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</si>
  <si>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</si>
  <si>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</si>
  <si>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</si>
  <si>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</si>
  <si>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</si>
  <si>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</si>
  <si>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</si>
  <si>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</si>
  <si>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</si>
  <si>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</si>
  <si>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</si>
  <si>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</si>
  <si>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</si>
  <si>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</si>
  <si>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</si>
  <si>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</si>
  <si>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</si>
  <si>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</si>
  <si>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</si>
  <si>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</si>
  <si>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</si>
  <si>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</si>
  <si>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</si>
  <si>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</si>
  <si>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</si>
  <si>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</si>
  <si>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</si>
  <si>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</si>
  <si>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</si>
  <si>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</si>
  <si>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</si>
  <si>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</si>
  <si>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</si>
  <si>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</si>
  <si>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</si>
  <si>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</si>
  <si>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</si>
  <si>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</si>
  <si>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</si>
  <si>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</si>
  <si>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</si>
  <si>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</si>
  <si>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</si>
  <si>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</si>
  <si>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</si>
  <si>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</si>
  <si>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</si>
  <si>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</si>
  <si>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</si>
  <si>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</si>
  <si>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</si>
  <si>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</si>
  <si>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</si>
  <si>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</si>
  <si>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</si>
  <si>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</si>
  <si>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</si>
  <si>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</si>
  <si>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</si>
  <si>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</si>
  <si>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</si>
  <si>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</si>
  <si>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</si>
  <si>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</si>
  <si>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</si>
  <si>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</si>
  <si>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</si>
  <si>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</si>
  <si>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</si>
  <si>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</si>
  <si>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</si>
  <si>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</si>
  <si>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</si>
  <si>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</si>
  <si>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</si>
  <si>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</si>
  <si>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</si>
  <si>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</si>
  <si>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</si>
  <si>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</si>
  <si>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</si>
  <si>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</si>
  <si>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</si>
  <si>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</si>
  <si>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</si>
  <si>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</si>
  <si>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</si>
  <si>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</si>
  <si>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</si>
  <si>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</si>
  <si>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</si>
  <si>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</si>
  <si>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</si>
  <si>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</si>
  <si>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</si>
  <si>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</si>
  <si>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</si>
  <si>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</si>
  <si>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</si>
  <si>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</si>
  <si>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</si>
  <si>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</si>
  <si>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</si>
  <si>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</si>
  <si>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</si>
  <si>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</si>
  <si>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</si>
  <si>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</si>
  <si>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</si>
  <si>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</si>
  <si>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</si>
  <si>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</si>
  <si>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</si>
  <si>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</si>
  <si>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</si>
  <si>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</si>
  <si>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</si>
  <si>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</si>
  <si>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</si>
  <si>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</si>
  <si>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</si>
  <si>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</si>
  <si>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</si>
  <si>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</si>
  <si>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</si>
  <si>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</si>
  <si>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</si>
  <si>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</si>
  <si>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</si>
  <si>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</si>
  <si>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</si>
  <si>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</si>
  <si>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</si>
  <si>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</si>
  <si>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</si>
  <si>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</si>
  <si>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</si>
  <si>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</si>
  <si>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</si>
  <si>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</si>
  <si>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</si>
  <si>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</si>
  <si>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</si>
  <si>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</si>
  <si>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</si>
  <si>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</si>
  <si>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</si>
  <si>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</si>
  <si>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</si>
  <si>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</si>
  <si>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</si>
  <si>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</si>
  <si>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</si>
  <si>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</si>
  <si>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</si>
  <si>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</si>
  <si>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</si>
  <si>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</si>
  <si>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</si>
  <si>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</si>
  <si>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</si>
  <si>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</si>
  <si>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</si>
  <si>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</si>
  <si>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</si>
  <si>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</si>
  <si>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</si>
  <si>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</si>
  <si>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</si>
  <si>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</si>
  <si>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</si>
  <si>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</si>
  <si>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</si>
  <si>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</si>
  <si>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</si>
  <si>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</si>
  <si>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</si>
  <si>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</si>
  <si>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</si>
  <si>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</si>
  <si>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</si>
  <si>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</si>
  <si>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</si>
  <si>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</si>
  <si>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</si>
  <si>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</si>
  <si>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</si>
  <si>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</si>
  <si>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</si>
  <si>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</si>
  <si>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</si>
  <si>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</si>
  <si>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</si>
  <si>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</si>
  <si>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</si>
  <si>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</si>
  <si>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</si>
  <si>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</si>
  <si>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</si>
  <si>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</si>
  <si>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</si>
  <si>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</si>
  <si>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</si>
  <si>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</si>
  <si>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</si>
  <si>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</si>
  <si>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</si>
  <si>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</si>
  <si>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</si>
  <si>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</si>
  <si>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</si>
  <si>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</si>
  <si>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</si>
  <si>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</si>
  <si>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</si>
  <si>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</si>
  <si>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</si>
  <si>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</si>
  <si>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</si>
  <si>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</si>
  <si>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</si>
  <si>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</si>
  <si>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</si>
  <si>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</si>
  <si>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</si>
  <si>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</si>
  <si>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</si>
  <si>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</si>
  <si>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</si>
  <si>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</si>
  <si>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</si>
  <si>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</si>
  <si>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</si>
  <si>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</si>
  <si>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</si>
  <si>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</si>
  <si>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</si>
  <si>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</si>
  <si>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</si>
  <si>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</si>
  <si>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</si>
  <si>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</si>
  <si>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</si>
  <si>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</si>
  <si>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</si>
  <si>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</si>
  <si>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</si>
  <si>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</si>
  <si>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</si>
  <si>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</si>
  <si>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</si>
  <si>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</si>
  <si>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</si>
  <si>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</si>
  <si>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</si>
  <si>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</si>
  <si>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</si>
  <si>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</si>
  <si>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</si>
  <si>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</si>
  <si>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</si>
  <si>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</si>
  <si>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</si>
  <si>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</si>
  <si>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</si>
  <si>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</si>
  <si>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</si>
  <si>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</si>
  <si>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</si>
  <si>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</si>
  <si>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</si>
  <si>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</si>
  <si>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</si>
  <si>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</si>
  <si>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</si>
  <si>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</si>
  <si>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</si>
  <si>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</si>
  <si>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</si>
  <si>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</si>
  <si>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</si>
  <si>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</si>
  <si>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</si>
  <si>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</si>
  <si>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</si>
  <si>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</si>
  <si>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</si>
  <si>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</si>
  <si>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</si>
  <si>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</si>
  <si>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</si>
  <si>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</si>
  <si>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</si>
  <si>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</si>
  <si>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</si>
  <si>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</si>
  <si>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</si>
  <si>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</si>
  <si>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</si>
  <si>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</si>
  <si>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</si>
  <si>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</si>
  <si>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</si>
  <si>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</si>
  <si>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</si>
  <si>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</si>
  <si>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</si>
  <si>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</si>
  <si>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</si>
  <si>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</si>
  <si>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</si>
  <si>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</si>
  <si>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</si>
  <si>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</si>
  <si>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</si>
  <si>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</si>
  <si>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</si>
  <si>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</si>
  <si>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</si>
  <si>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</si>
  <si>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</si>
  <si>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</si>
  <si>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</si>
  <si>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</si>
  <si>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</si>
  <si>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</si>
  <si>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</si>
  <si>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</si>
  <si>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</si>
  <si>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</si>
  <si>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</si>
  <si>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</si>
  <si>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</si>
  <si>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</si>
  <si>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</si>
  <si>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</si>
  <si>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</si>
  <si>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</si>
  <si>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</si>
  <si>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</si>
  <si>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</si>
  <si>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</si>
  <si>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</si>
  <si>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</si>
  <si>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</si>
  <si>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</si>
  <si>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</si>
  <si>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</si>
  <si>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</si>
  <si>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</si>
  <si>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</si>
  <si>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</si>
  <si>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</si>
  <si>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</si>
  <si>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</si>
  <si>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</si>
  <si>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</si>
  <si>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</si>
  <si>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</si>
  <si>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</si>
  <si>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</si>
  <si>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</si>
  <si>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</si>
  <si>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</si>
  <si>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</si>
  <si>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</si>
  <si>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</si>
  <si>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</si>
  <si>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</si>
  <si>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</si>
  <si>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</si>
  <si>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</si>
  <si>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</si>
  <si>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</si>
  <si>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</si>
  <si>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</si>
  <si>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</si>
  <si>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</si>
  <si>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</si>
  <si>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</si>
  <si>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</si>
  <si>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</si>
  <si>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</si>
  <si>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</si>
  <si>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</si>
  <si>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</si>
  <si>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</si>
  <si>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</si>
  <si>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</si>
  <si>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</si>
  <si>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</si>
  <si>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</si>
  <si>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</si>
  <si>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</si>
  <si>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</si>
  <si>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</si>
  <si>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</si>
  <si>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</si>
  <si>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</si>
  <si>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</si>
  <si>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</si>
  <si>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</si>
  <si>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</si>
  <si>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</si>
  <si>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</si>
  <si>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</si>
  <si>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</si>
  <si>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</si>
  <si>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</si>
  <si>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</si>
  <si>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</si>
  <si>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</si>
  <si>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</si>
  <si>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</si>
  <si>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</si>
  <si>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</si>
  <si>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</si>
  <si>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</si>
  <si>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</si>
  <si>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</si>
  <si>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</si>
  <si>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</si>
  <si>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</si>
  <si>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</si>
  <si>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</si>
  <si>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</si>
  <si>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</si>
  <si>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</si>
  <si>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</si>
  <si>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</si>
  <si>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</si>
  <si>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</si>
  <si>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</si>
  <si>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</si>
  <si>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</si>
  <si>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</si>
  <si>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</si>
  <si>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</si>
  <si>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</si>
  <si>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</si>
  <si>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</si>
  <si>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</si>
  <si>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</si>
  <si>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</si>
  <si>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</si>
  <si>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</si>
  <si>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</si>
  <si>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</si>
  <si>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</si>
  <si>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</si>
  <si>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</si>
  <si>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</si>
  <si>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</si>
  <si>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</si>
  <si>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</si>
  <si>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</si>
  <si>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</si>
  <si>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</si>
  <si>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</si>
  <si>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</si>
  <si>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</si>
  <si>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</si>
  <si>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</si>
  <si>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</si>
  <si>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</si>
  <si>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</si>
  <si>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</si>
  <si>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</si>
  <si>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</si>
  <si>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</si>
  <si>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</si>
  <si>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</si>
  <si>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</si>
  <si>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</si>
  <si>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</si>
  <si>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</si>
  <si>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</si>
  <si>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</si>
  <si>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</si>
  <si>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</si>
  <si>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</si>
  <si>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</si>
  <si>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</si>
  <si>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</si>
  <si>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</si>
  <si>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</si>
  <si>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</si>
  <si>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</si>
  <si>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</si>
  <si>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</si>
  <si>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</si>
  <si>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</si>
  <si>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</si>
  <si>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</si>
  <si>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</si>
  <si>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</si>
  <si>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</si>
  <si>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</si>
  <si>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</si>
  <si>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</si>
  <si>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</si>
  <si>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</si>
  <si>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</si>
  <si>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</si>
  <si>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</si>
  <si>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</si>
  <si>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</si>
  <si>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</si>
  <si>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</si>
  <si>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</si>
  <si>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</si>
  <si>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</si>
  <si>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</si>
  <si>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</si>
  <si>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</si>
  <si>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</si>
  <si>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</si>
  <si>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</si>
  <si>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</si>
  <si>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</si>
  <si>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</si>
  <si>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</si>
  <si>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</si>
  <si>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</si>
  <si>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</si>
  <si>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</si>
  <si>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</si>
  <si>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</si>
  <si>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</si>
  <si>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</si>
  <si>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</si>
  <si>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</si>
  <si>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</si>
  <si>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</si>
  <si>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</si>
  <si>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</si>
  <si>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</si>
  <si>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</si>
  <si>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</si>
  <si>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</si>
  <si>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</si>
  <si>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</si>
  <si>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</si>
  <si>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</si>
  <si>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</si>
  <si>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</si>
  <si>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</si>
  <si>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</si>
  <si>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</si>
  <si>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</si>
  <si>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</si>
  <si>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</si>
  <si>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</si>
  <si>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</si>
  <si>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</si>
  <si>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</si>
  <si>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</si>
  <si>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</si>
  <si>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</si>
  <si>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</si>
  <si>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</si>
  <si>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</si>
  <si>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</si>
  <si>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</si>
  <si>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</si>
  <si>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</si>
  <si>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</si>
  <si>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</si>
  <si>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</si>
  <si>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</si>
  <si>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</si>
  <si>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</si>
  <si>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</si>
  <si>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</si>
  <si>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</si>
  <si>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</si>
  <si>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</si>
  <si>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</si>
  <si>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</si>
  <si>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</si>
  <si>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</si>
  <si>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</si>
  <si>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</si>
  <si>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</si>
  <si>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</si>
  <si>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</si>
  <si>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</si>
  <si>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</si>
  <si>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</si>
  <si>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</si>
  <si>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</si>
  <si>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</si>
  <si>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</si>
  <si>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</si>
  <si>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</si>
  <si>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</si>
  <si>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</si>
  <si>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</si>
  <si>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</si>
  <si>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</si>
  <si>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</si>
  <si>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</si>
  <si>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</si>
  <si>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</si>
  <si>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</si>
  <si>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</si>
  <si>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</si>
  <si>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</si>
  <si>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</si>
  <si>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</si>
  <si>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</si>
  <si>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</si>
  <si>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</si>
  <si>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</si>
  <si>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</si>
  <si>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</si>
  <si>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</si>
  <si>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</si>
  <si>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</si>
  <si>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</si>
  <si>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</si>
  <si>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</si>
  <si>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</si>
  <si>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</si>
  <si>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</si>
  <si>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</si>
  <si>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</si>
  <si>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</si>
  <si>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</si>
  <si>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</si>
  <si>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</si>
  <si>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</si>
  <si>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</si>
  <si>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</si>
  <si>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</si>
  <si>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</si>
  <si>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</si>
  <si>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</si>
  <si>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</si>
  <si>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</si>
  <si>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</si>
  <si>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</si>
  <si>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</si>
  <si>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</si>
  <si>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</si>
  <si>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</si>
  <si>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</si>
  <si>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</si>
  <si>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</si>
  <si>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</si>
  <si>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</si>
  <si>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</si>
  <si>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</si>
  <si>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</si>
  <si>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</si>
  <si>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</si>
  <si>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</si>
  <si>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</si>
  <si>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</si>
  <si>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</si>
  <si>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</si>
  <si>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</si>
  <si>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</si>
  <si>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</si>
  <si>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</si>
  <si>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</si>
  <si>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</si>
  <si>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</si>
  <si>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</si>
  <si>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</si>
  <si>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</si>
  <si>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</si>
  <si>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</si>
  <si>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</si>
  <si>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</si>
  <si>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</si>
  <si>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</si>
  <si>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</si>
  <si>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</si>
  <si>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</si>
  <si>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</si>
  <si>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</si>
  <si>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</si>
  <si>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</si>
  <si>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</si>
  <si>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</si>
  <si>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</si>
  <si>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</si>
  <si>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</si>
  <si>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</si>
  <si>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</si>
  <si>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</si>
  <si>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</si>
  <si>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</si>
  <si>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</si>
  <si>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</si>
  <si>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</si>
  <si>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</si>
  <si>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</si>
  <si>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</si>
  <si>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</si>
  <si>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</si>
  <si>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</si>
  <si>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</si>
  <si>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</si>
  <si>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</si>
  <si>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</si>
  <si>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</si>
  <si>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</si>
  <si>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</si>
  <si>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</si>
  <si>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</si>
  <si>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</si>
  <si>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</si>
  <si>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</si>
  <si>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</si>
  <si>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</si>
  <si>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</si>
  <si>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</si>
  <si>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</si>
  <si>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</si>
  <si>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</si>
  <si>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</si>
  <si>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</si>
  <si>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</si>
  <si>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</si>
  <si>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</si>
  <si>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</si>
  <si>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</si>
  <si>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</si>
  <si>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</si>
  <si>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</si>
  <si>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</si>
  <si>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</si>
  <si>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</si>
  <si>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</si>
  <si>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</si>
  <si>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</si>
  <si>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</si>
  <si>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</si>
  <si>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</si>
  <si>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</si>
  <si>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</si>
  <si>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</si>
  <si>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</si>
  <si>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</si>
  <si>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</si>
  <si>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</si>
  <si>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</si>
  <si>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</si>
  <si>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</si>
  <si>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</si>
  <si>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</si>
  <si>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</si>
  <si>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</si>
  <si>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</si>
  <si>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</si>
  <si>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</si>
  <si>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</si>
  <si>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</si>
  <si>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</si>
  <si>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</si>
  <si>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</si>
  <si>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</si>
  <si>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</si>
  <si>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</si>
  <si>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</si>
  <si>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</si>
  <si>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</si>
  <si>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</si>
  <si>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</si>
  <si>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</si>
  <si>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</si>
  <si>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</si>
  <si>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</si>
  <si>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</si>
  <si>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</si>
  <si>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</si>
  <si>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</si>
  <si>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</si>
  <si>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</si>
  <si>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</si>
  <si>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</si>
  <si>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</si>
  <si>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</si>
  <si>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</si>
  <si>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</si>
  <si>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</si>
  <si>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</si>
  <si>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</si>
  <si>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</si>
  <si>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</si>
  <si>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</si>
  <si>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</si>
  <si>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</si>
  <si>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</si>
  <si>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</si>
  <si>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</si>
  <si>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</si>
  <si>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</si>
  <si>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</si>
  <si>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</si>
  <si>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</si>
  <si>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</si>
  <si>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</si>
  <si>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</si>
  <si>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</si>
  <si>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</si>
  <si>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</si>
  <si>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</si>
  <si>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</si>
  <si>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</si>
  <si>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</si>
  <si>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</si>
  <si>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</si>
  <si>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</si>
  <si>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</si>
  <si>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</si>
  <si>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</si>
  <si>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</si>
  <si>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</si>
  <si>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</si>
  <si>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</si>
  <si>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</si>
  <si>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</si>
  <si>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</si>
  <si>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</si>
  <si>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</si>
  <si>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</si>
  <si>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</si>
  <si>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</si>
  <si>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</si>
  <si>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</si>
  <si>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</si>
  <si>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</si>
  <si>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</si>
  <si>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</si>
  <si>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</si>
  <si>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</si>
  <si>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</si>
  <si>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</si>
  <si>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</si>
  <si>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</si>
  <si>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</si>
  <si>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</si>
  <si>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</si>
  <si>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</si>
  <si>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</si>
  <si>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</si>
  <si>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</si>
  <si>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</si>
  <si>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</si>
  <si>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</si>
  <si>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</si>
  <si>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</si>
  <si>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</si>
  <si>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</si>
  <si>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</si>
  <si>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</si>
  <si>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</si>
  <si>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</si>
  <si>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</si>
  <si>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</si>
  <si>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</si>
  <si>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</si>
  <si>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</si>
  <si>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</si>
  <si>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</si>
  <si>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</si>
  <si>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</si>
  <si>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</si>
  <si>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</si>
  <si>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</si>
  <si>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</si>
  <si>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</si>
  <si>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</si>
  <si>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</si>
  <si>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</si>
  <si>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</si>
  <si>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</si>
  <si>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</si>
  <si>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</si>
  <si>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</si>
  <si>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</si>
  <si>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</si>
  <si>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</si>
  <si>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</si>
  <si>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</si>
  <si>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</si>
  <si>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</si>
  <si>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</si>
  <si>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</si>
  <si>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</si>
  <si>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</si>
  <si>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</si>
  <si>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</si>
  <si>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</si>
  <si>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</si>
  <si>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</si>
  <si>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</si>
  <si>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</si>
  <si>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</si>
  <si>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</si>
  <si>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</si>
  <si>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</si>
  <si>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</si>
  <si>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</si>
  <si>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</si>
  <si>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</si>
  <si>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</si>
  <si>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</si>
  <si>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</si>
  <si>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</si>
  <si>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</si>
  <si>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</si>
  <si>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</si>
  <si>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</si>
  <si>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</si>
  <si>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</si>
  <si>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</si>
  <si>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</si>
  <si>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</si>
  <si>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</si>
  <si>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</si>
  <si>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</si>
  <si>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</si>
  <si>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</si>
  <si>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</si>
  <si>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</si>
  <si>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</si>
  <si>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</si>
  <si>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</si>
  <si>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</si>
  <si>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</si>
  <si>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</si>
  <si>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</si>
  <si>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</si>
  <si>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</si>
  <si>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</si>
  <si>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</si>
  <si>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</si>
  <si>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</si>
  <si>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</si>
  <si>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</si>
  <si>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</si>
  <si>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</si>
  <si>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</si>
  <si>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</si>
  <si>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</si>
  <si>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</si>
  <si>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</si>
  <si>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</si>
  <si>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</si>
  <si>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</si>
  <si>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</si>
  <si>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</si>
  <si>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</si>
  <si>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</si>
  <si>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</si>
  <si>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</si>
  <si>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</si>
  <si>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</si>
  <si>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</si>
  <si>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</si>
  <si>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</si>
  <si>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</si>
  <si>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</si>
  <si>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</si>
  <si>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</si>
  <si>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</si>
  <si>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</si>
  <si>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</si>
  <si>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</si>
  <si>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</si>
  <si>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</si>
  <si>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</si>
  <si>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</si>
  <si>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</si>
  <si>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</si>
  <si>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</si>
  <si>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</si>
  <si>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</si>
  <si>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</si>
  <si>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</si>
  <si>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</si>
  <si>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</si>
  <si>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</si>
  <si>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</si>
  <si>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</si>
  <si>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</si>
  <si>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</si>
  <si>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</si>
  <si>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</si>
  <si>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</si>
  <si>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</si>
  <si>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</si>
  <si>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</si>
  <si>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</si>
  <si>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</si>
  <si>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</si>
  <si>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</si>
  <si>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</si>
  <si>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</si>
  <si>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</si>
  <si>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</si>
  <si>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</si>
  <si>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</si>
  <si>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</si>
  <si>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</si>
  <si>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</si>
  <si>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</si>
  <si>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</si>
  <si>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</si>
  <si>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</si>
  <si>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</si>
  <si>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</si>
  <si>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</si>
  <si>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</si>
  <si>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</si>
  <si>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</si>
  <si>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</si>
  <si>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</si>
  <si>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</si>
  <si>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</si>
  <si>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</si>
  <si>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</si>
  <si>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</si>
  <si>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</si>
  <si>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</si>
  <si>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</si>
  <si>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</si>
  <si>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</si>
  <si>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</si>
  <si>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</si>
  <si>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</si>
  <si>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</si>
  <si>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</si>
  <si>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</si>
  <si>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</si>
  <si>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</si>
  <si>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</si>
  <si>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</si>
  <si>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</si>
  <si>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</si>
  <si>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</si>
  <si>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</si>
  <si>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</si>
  <si>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</si>
  <si>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</si>
  <si>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</si>
  <si>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</si>
  <si>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</si>
  <si>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</si>
  <si>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</si>
  <si>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</si>
  <si>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</si>
  <si>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</si>
  <si>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</si>
  <si>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</si>
  <si>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</si>
  <si>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</si>
  <si>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</si>
  <si>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</si>
  <si>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</si>
  <si>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</si>
  <si>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</si>
  <si>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</si>
  <si>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</si>
  <si>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</si>
  <si>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</si>
  <si>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</si>
  <si>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</si>
  <si>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</si>
  <si>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</si>
  <si>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</si>
  <si>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</si>
  <si>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</si>
  <si>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</si>
  <si>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</si>
  <si>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</si>
  <si>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</si>
  <si>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</si>
  <si>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</si>
  <si>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</si>
  <si>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</si>
  <si>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</si>
  <si>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</si>
  <si>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</si>
  <si>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</si>
  <si>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</si>
  <si>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</si>
  <si>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</si>
  <si>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</si>
  <si>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</si>
  <si>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</si>
  <si>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</si>
  <si>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</si>
  <si>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</si>
  <si>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</si>
  <si>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</si>
  <si>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</si>
  <si>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</si>
  <si>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</si>
  <si>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</si>
  <si>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</si>
  <si>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</si>
  <si>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</si>
  <si>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</si>
  <si>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</si>
  <si>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</si>
  <si>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</si>
  <si>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</si>
  <si>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</si>
  <si>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</si>
  <si>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</si>
  <si>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</si>
  <si>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</si>
  <si>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</si>
  <si>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</si>
  <si>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</si>
  <si>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</si>
  <si>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</si>
  <si>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</si>
  <si>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</si>
  <si>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</si>
  <si>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</si>
  <si>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</si>
  <si>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</si>
  <si>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</si>
  <si>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</si>
  <si>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</si>
  <si>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</si>
  <si>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</si>
  <si>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</si>
  <si>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</si>
  <si>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</si>
  <si>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</si>
  <si>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</si>
  <si>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</si>
  <si>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</si>
  <si>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</si>
  <si>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</si>
  <si>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</si>
  <si>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</si>
  <si>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</si>
  <si>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</si>
  <si>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</si>
  <si>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</si>
  <si>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</si>
  <si>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</si>
  <si>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</si>
  <si>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</si>
  <si>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</si>
  <si>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</si>
  <si>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</si>
  <si>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</si>
  <si>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</si>
  <si>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</si>
  <si>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</si>
  <si>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</si>
  <si>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</si>
  <si>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</si>
  <si>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</si>
  <si>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</si>
  <si>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</si>
  <si>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</si>
  <si>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</si>
  <si>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</si>
  <si>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</si>
  <si>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</si>
  <si>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</si>
  <si>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</si>
  <si>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</si>
  <si>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</si>
  <si>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</si>
  <si>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</si>
  <si>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</si>
  <si>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</si>
  <si>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</si>
  <si>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</si>
  <si>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</si>
  <si>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</si>
  <si>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</si>
  <si>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</si>
  <si>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</si>
  <si>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</si>
  <si>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</si>
  <si>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</si>
  <si>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</si>
  <si>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</si>
  <si>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</si>
  <si>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</si>
  <si>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</si>
  <si>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</si>
  <si>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</si>
  <si>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</si>
  <si>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</si>
  <si>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</si>
  <si>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</si>
  <si>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</si>
  <si>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</si>
  <si>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</si>
  <si>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</si>
  <si>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</si>
  <si>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</si>
  <si>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</si>
  <si>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</si>
  <si>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</si>
  <si>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</si>
  <si>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</si>
  <si>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</si>
  <si>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</si>
  <si>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</si>
  <si>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</si>
  <si>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</si>
  <si>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</si>
  <si>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</si>
  <si>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</si>
  <si>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</si>
  <si>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</si>
  <si>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</si>
  <si>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</si>
  <si>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</si>
  <si>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</si>
  <si>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</si>
  <si>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</si>
  <si>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</si>
  <si>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</si>
  <si>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</si>
  <si>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</si>
  <si>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</si>
  <si>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</si>
  <si>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</si>
  <si>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</si>
  <si>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</si>
  <si>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</si>
  <si>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</si>
  <si>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</si>
  <si>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</si>
  <si>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</si>
  <si>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</si>
  <si>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</si>
  <si>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</si>
  <si>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</si>
  <si>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</si>
  <si>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</si>
  <si>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</si>
  <si>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</si>
  <si>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</si>
  <si>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</si>
  <si>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</si>
  <si>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</si>
  <si>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</si>
  <si>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</si>
  <si>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</si>
  <si>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</si>
  <si>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</si>
  <si>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</si>
  <si>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</si>
  <si>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</si>
  <si>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</si>
  <si>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</si>
  <si>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</si>
  <si>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</si>
  <si>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</si>
  <si>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</si>
  <si>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</si>
  <si>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</si>
  <si>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</si>
  <si>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</si>
  <si>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</si>
  <si>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</si>
  <si>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</si>
  <si>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</si>
  <si>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</si>
  <si>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</si>
  <si>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</si>
  <si>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</si>
  <si>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</si>
  <si>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</si>
  <si>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</si>
  <si>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</si>
  <si>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</si>
  <si>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</si>
  <si>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</si>
  <si>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</si>
  <si>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</si>
  <si>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</si>
  <si>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</si>
  <si>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</si>
  <si>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</si>
  <si>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</si>
  <si>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</si>
  <si>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</si>
  <si>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</si>
  <si>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</si>
  <si>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</si>
  <si>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</si>
  <si>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</si>
  <si>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</si>
  <si>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</si>
  <si>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</si>
  <si>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</si>
  <si>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</si>
  <si>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</si>
  <si>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</si>
  <si>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</si>
  <si>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</si>
  <si>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</si>
  <si>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</si>
  <si>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</si>
  <si>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</si>
  <si>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</si>
  <si>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</si>
  <si>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</si>
  <si>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</si>
  <si>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</si>
  <si>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</si>
  <si>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</si>
  <si>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</si>
  <si>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</si>
  <si>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</si>
  <si>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</si>
  <si>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</si>
  <si>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</si>
  <si>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</si>
  <si>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</si>
  <si>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</si>
  <si>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</si>
  <si>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</si>
  <si>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</si>
  <si>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</si>
  <si>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</si>
  <si>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</si>
  <si>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</si>
  <si>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</si>
  <si>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</si>
  <si>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</si>
  <si>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</si>
  <si>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</si>
  <si>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</si>
  <si>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</si>
  <si>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</si>
  <si>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</si>
  <si>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</si>
  <si>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</si>
  <si>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</si>
  <si>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</si>
  <si>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</si>
  <si>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</si>
  <si>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</si>
  <si>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</si>
  <si>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</si>
  <si>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</si>
  <si>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</si>
  <si>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</si>
  <si>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</si>
  <si>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</si>
  <si>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</si>
  <si>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</si>
  <si>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</si>
  <si>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</si>
  <si>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</si>
  <si>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</si>
  <si>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</si>
  <si>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</si>
  <si>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</si>
  <si>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</si>
  <si>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</si>
  <si>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</si>
  <si>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</si>
  <si>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</si>
  <si>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</si>
  <si>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</si>
  <si>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</si>
  <si>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</si>
  <si>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</si>
  <si>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</si>
  <si>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</si>
  <si>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</si>
  <si>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</si>
  <si>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</si>
  <si>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</si>
  <si>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</si>
  <si>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</si>
  <si>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</si>
  <si>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</si>
  <si>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</si>
  <si>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</si>
  <si>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</si>
  <si>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</si>
  <si>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</si>
  <si>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</si>
  <si>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</si>
  <si>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</si>
  <si>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</si>
  <si>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</si>
  <si>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</si>
  <si>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</si>
  <si>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</si>
  <si>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</si>
  <si>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</si>
  <si>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</si>
  <si>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</si>
  <si>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</si>
  <si>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</si>
  <si>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</si>
  <si>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</si>
  <si>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</si>
  <si>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</si>
  <si>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</si>
  <si>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</si>
  <si>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</si>
  <si>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</si>
  <si>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</si>
  <si>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</si>
  <si>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</si>
  <si>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</si>
  <si>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</si>
  <si>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</si>
  <si>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</si>
  <si>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</si>
  <si>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</si>
  <si>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</si>
  <si>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</si>
  <si>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</si>
  <si>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</si>
  <si>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</si>
  <si>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</si>
  <si>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</si>
  <si>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</si>
  <si>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</si>
  <si>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</si>
  <si>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</si>
  <si>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</si>
  <si>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</si>
  <si>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</si>
  <si>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</si>
  <si>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</si>
  <si>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</si>
  <si>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</si>
  <si>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</si>
  <si>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</si>
  <si>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</si>
  <si>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</si>
  <si>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</si>
  <si>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</si>
  <si>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</si>
  <si>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</si>
  <si>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</si>
  <si>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</si>
  <si>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</si>
  <si>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</si>
  <si>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</si>
  <si>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</si>
  <si>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</si>
  <si>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</si>
  <si>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</si>
  <si>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</si>
  <si>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</si>
  <si>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</si>
  <si>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</si>
  <si>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</si>
  <si>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</si>
  <si>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</si>
  <si>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</si>
  <si>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</si>
  <si>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</si>
  <si>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</si>
  <si>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</si>
  <si>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</si>
  <si>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</si>
  <si>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</si>
  <si>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</si>
  <si>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</si>
  <si>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</si>
  <si>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</si>
  <si>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</si>
  <si>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</si>
  <si>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</si>
  <si>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</si>
  <si>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</si>
  <si>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</si>
  <si>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</si>
  <si>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</si>
  <si>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</si>
  <si>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</si>
  <si>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</si>
  <si>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</si>
  <si>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</si>
  <si>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</si>
  <si>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</si>
  <si>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</si>
  <si>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</si>
  <si>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</si>
  <si>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</si>
  <si>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</si>
  <si>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</si>
  <si>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</si>
  <si>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</si>
  <si>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</si>
  <si>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</si>
  <si>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</si>
  <si>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</si>
  <si>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</si>
  <si>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</si>
  <si>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</si>
  <si>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</si>
  <si>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</si>
  <si>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</si>
  <si>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</si>
  <si>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</si>
  <si>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</si>
  <si>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</si>
  <si>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</si>
  <si>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</si>
  <si>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</si>
  <si>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</si>
  <si>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</si>
  <si>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</si>
  <si>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</si>
  <si>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</si>
  <si>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</si>
  <si>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</si>
  <si>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</si>
  <si>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</si>
  <si>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</si>
  <si>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</si>
  <si>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</si>
  <si>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</si>
  <si>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</si>
  <si>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</si>
  <si>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</si>
  <si>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</si>
  <si>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</si>
  <si>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</si>
  <si>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</si>
  <si>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</si>
  <si>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</si>
  <si>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</si>
  <si>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</si>
  <si>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</si>
  <si>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</si>
  <si>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</si>
  <si>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</si>
  <si>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</si>
  <si>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</si>
  <si>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</si>
  <si>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</si>
  <si>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</si>
  <si>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</si>
  <si>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</si>
  <si>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</si>
  <si>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</si>
  <si>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</si>
  <si>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</si>
  <si>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</si>
  <si>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</si>
  <si>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</si>
  <si>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</si>
  <si>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</si>
  <si>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</si>
  <si>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</si>
  <si>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</si>
  <si>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</si>
  <si>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</si>
  <si>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</si>
  <si>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</si>
  <si>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</si>
  <si>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</si>
  <si>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</si>
  <si>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</si>
  <si>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</si>
  <si>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</si>
  <si>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</si>
  <si>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</si>
  <si>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</si>
  <si>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</si>
  <si>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</si>
  <si>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</si>
  <si>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</si>
  <si>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</si>
  <si>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</si>
  <si>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</si>
  <si>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</si>
  <si>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</si>
  <si>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</si>
  <si>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</si>
  <si>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</si>
  <si>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</si>
  <si>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</si>
  <si>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</si>
  <si>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</si>
  <si>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</si>
  <si>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</si>
  <si>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</si>
  <si>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</si>
  <si>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</si>
  <si>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</si>
  <si>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</si>
  <si>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</si>
  <si>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</si>
  <si>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</si>
  <si>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</si>
  <si>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</si>
  <si>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</si>
  <si>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</si>
  <si>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</si>
  <si>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</si>
  <si>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</si>
  <si>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</si>
  <si>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</si>
  <si>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</si>
  <si>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</si>
  <si>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</si>
  <si>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</si>
  <si>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</si>
  <si>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</si>
  <si>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</si>
  <si>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</si>
  <si>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</si>
  <si>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</si>
  <si>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</si>
  <si>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</si>
  <si>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</si>
  <si>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</si>
  <si>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</si>
  <si>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</si>
  <si>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</si>
  <si>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</si>
  <si>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</si>
  <si>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</si>
  <si>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</si>
  <si>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</si>
  <si>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</si>
  <si>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</si>
  <si>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</si>
  <si>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</si>
  <si>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</si>
  <si>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</si>
  <si>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</si>
  <si>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</si>
  <si>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</si>
  <si>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</si>
  <si>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</si>
  <si>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</si>
  <si>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</si>
  <si>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</si>
  <si>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</si>
  <si>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</si>
  <si>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</si>
  <si>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</si>
  <si>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</si>
  <si>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</si>
  <si>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</si>
  <si>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</si>
  <si>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</si>
  <si>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</si>
  <si>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</si>
  <si>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</si>
  <si>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</si>
  <si>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</si>
  <si>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</si>
  <si>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</si>
  <si>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</si>
  <si>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</si>
  <si>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</si>
  <si>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</si>
  <si>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</si>
  <si>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</si>
  <si>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</si>
  <si>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</si>
  <si>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</si>
  <si>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</si>
  <si>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</si>
  <si>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</si>
  <si>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</si>
  <si>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</si>
  <si>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</si>
  <si>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</si>
  <si>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</si>
  <si>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</si>
  <si>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</si>
  <si>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</si>
  <si>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</si>
  <si>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</si>
  <si>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</si>
  <si>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</si>
  <si>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</si>
  <si>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</si>
  <si>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</si>
  <si>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</si>
  <si>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</si>
  <si>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</si>
  <si>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</si>
  <si>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</si>
  <si>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</si>
  <si>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</si>
  <si>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</si>
  <si>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</si>
  <si>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</si>
  <si>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</si>
  <si>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</si>
  <si>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</si>
  <si>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</si>
  <si>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</si>
  <si>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</si>
  <si>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</si>
  <si>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</si>
  <si>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</si>
  <si>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</si>
  <si>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</si>
  <si>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</si>
  <si>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</si>
  <si>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</si>
  <si>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</si>
  <si>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</si>
  <si>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</si>
  <si>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</si>
  <si>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</si>
  <si>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</si>
  <si>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</si>
  <si>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</si>
  <si>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</si>
  <si>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</si>
  <si>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</si>
  <si>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</si>
  <si>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</si>
  <si>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</si>
  <si>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</si>
  <si>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</si>
  <si>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</si>
  <si>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</si>
  <si>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</si>
  <si>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</si>
  <si>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</si>
  <si>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</si>
  <si>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</si>
  <si>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</si>
  <si>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</si>
  <si>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</si>
  <si>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</si>
  <si>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</si>
  <si>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</si>
  <si>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</si>
  <si>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</si>
  <si>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</si>
  <si>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</si>
  <si>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</si>
  <si>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</si>
  <si>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</si>
  <si>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</si>
  <si>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</si>
  <si>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</si>
  <si>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</si>
  <si>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</si>
  <si>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</si>
  <si>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</si>
  <si>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</si>
  <si>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</si>
  <si>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</si>
  <si>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</si>
  <si>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</si>
  <si>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</si>
  <si>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</si>
  <si>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</si>
  <si>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</si>
  <si>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</si>
  <si>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</si>
  <si>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</si>
  <si>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</si>
  <si>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</si>
  <si>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</si>
  <si>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</si>
  <si>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</si>
  <si>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</si>
  <si>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</si>
  <si>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</si>
  <si>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</si>
  <si>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</si>
  <si>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</si>
  <si>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</si>
  <si>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</si>
  <si>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</si>
  <si>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</si>
  <si>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</si>
  <si>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</si>
  <si>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</si>
  <si>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</si>
  <si>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</si>
  <si>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</si>
  <si>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</si>
  <si>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</si>
  <si>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</si>
  <si>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</si>
  <si>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</si>
  <si>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</si>
  <si>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</si>
  <si>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</si>
  <si>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</si>
  <si>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</si>
  <si>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</si>
  <si>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</si>
  <si>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</si>
  <si>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</si>
  <si>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</si>
  <si>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</si>
  <si>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</si>
  <si>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</si>
  <si>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</si>
  <si>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</si>
  <si>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</si>
  <si>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</si>
  <si>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</si>
  <si>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</si>
  <si>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</si>
  <si>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</si>
  <si>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</si>
  <si>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</si>
  <si>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</si>
  <si>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</si>
  <si>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</si>
  <si>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</si>
  <si>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</si>
  <si>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</si>
  <si>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</si>
  <si>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</si>
  <si>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</si>
  <si>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</si>
  <si>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</si>
  <si>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</si>
  <si>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</si>
  <si>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</si>
  <si>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</si>
  <si>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</si>
  <si>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</si>
  <si>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</si>
  <si>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</si>
  <si>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</si>
  <si>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</si>
  <si>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</si>
  <si>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</si>
  <si>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</si>
  <si>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</si>
  <si>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</si>
  <si>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</si>
  <si>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</si>
  <si>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</si>
  <si>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</si>
  <si>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</si>
  <si>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</si>
  <si>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</si>
  <si>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</si>
  <si>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</si>
  <si>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</si>
  <si>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</si>
  <si>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</si>
  <si>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</si>
  <si>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</si>
  <si>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</si>
  <si>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</si>
  <si>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</si>
  <si>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</si>
  <si>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</si>
  <si>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</si>
  <si>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</si>
  <si>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</si>
  <si>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</si>
  <si>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</si>
  <si>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</si>
  <si>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</si>
  <si>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</si>
  <si>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</si>
  <si>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</si>
  <si>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</si>
  <si>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</si>
  <si>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</si>
  <si>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</si>
  <si>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</si>
  <si>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</si>
  <si>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</si>
  <si>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</si>
  <si>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</si>
  <si>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</si>
  <si>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</si>
  <si>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</si>
  <si>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</si>
  <si>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</si>
  <si>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</si>
  <si>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</si>
  <si>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</si>
  <si>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</si>
  <si>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</si>
  <si>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</si>
  <si>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</si>
  <si>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</si>
  <si>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</si>
  <si>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</si>
  <si>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</si>
  <si>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</si>
  <si>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</si>
  <si>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</si>
  <si>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</si>
  <si>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</si>
  <si>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</si>
  <si>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</si>
  <si>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</si>
  <si>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</si>
  <si>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</si>
  <si>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</si>
  <si>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</si>
  <si>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</si>
  <si>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</si>
  <si>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</si>
  <si>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</si>
  <si>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</si>
  <si>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</si>
  <si>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</si>
  <si>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</si>
  <si>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</si>
  <si>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</si>
  <si>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</si>
  <si>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</si>
  <si>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</si>
  <si>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</si>
  <si>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</si>
  <si>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</si>
  <si>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</si>
  <si>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</si>
  <si>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</si>
  <si>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</si>
  <si>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</si>
  <si>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</si>
  <si>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</si>
  <si>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</si>
  <si>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</si>
  <si>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</si>
  <si>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</si>
  <si>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</si>
  <si>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</si>
  <si>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</si>
  <si>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</si>
  <si>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</si>
  <si>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</si>
  <si>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</si>
  <si>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</si>
  <si>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</si>
  <si>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</si>
  <si>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</si>
  <si>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</si>
  <si>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</si>
  <si>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</si>
  <si>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</si>
  <si>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</si>
  <si>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</si>
  <si>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</si>
  <si>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</si>
  <si>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</si>
  <si>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</si>
  <si>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</si>
  <si>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</si>
  <si>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</si>
  <si>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</si>
  <si>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</si>
  <si>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</si>
  <si>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</si>
  <si>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</si>
  <si>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</si>
  <si>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</si>
  <si>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</si>
  <si>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</si>
  <si>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</si>
  <si>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</si>
  <si>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</si>
  <si>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</si>
  <si>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</si>
  <si>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</si>
  <si>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</si>
  <si>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</si>
  <si>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</si>
  <si>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</si>
  <si>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</si>
  <si>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</si>
  <si>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</si>
  <si>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</si>
  <si>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</si>
  <si>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PATRONATO DE LA FERIA DE SAN FRANCISCO DEL RINCON, GTO.</t>
  </si>
  <si>
    <t>Al 31 de diciembre de 2017 y al 30 de marzo de 2018 (b)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</si>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</sst>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5" fillId="0" borderId="13" xfId="0" applyNumberFormat="1" applyFont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zoomScale="60" zoomScaleNormal="60" workbookViewId="0">
      <selection activeCell="D66" sqref="D66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2018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5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2782500</v>
      </c>
      <c r="C8" s="40">
        <f t="shared" ref="C8:D8" si="0">SUM(C9:C11)</f>
        <v>0</v>
      </c>
      <c r="D8" s="40">
        <f t="shared" si="0"/>
        <v>0</v>
      </c>
    </row>
    <row r="9" spans="1:11" x14ac:dyDescent="0.25">
      <c r="A9" s="53" t="s">
        <v>169</v>
      </c>
      <c r="B9" s="23">
        <v>2782500</v>
      </c>
      <c r="C9" s="23">
        <v>0</v>
      </c>
      <c r="D9" s="23">
        <v>0</v>
      </c>
    </row>
    <row r="10" spans="1:11" x14ac:dyDescent="0.25">
      <c r="A10" s="53" t="s">
        <v>170</v>
      </c>
      <c r="B10" s="23">
        <v>0</v>
      </c>
      <c r="C10" s="23">
        <v>0</v>
      </c>
      <c r="D10" s="23">
        <v>0</v>
      </c>
    </row>
    <row r="11" spans="1:11" x14ac:dyDescent="0.25">
      <c r="A11" s="53" t="s">
        <v>171</v>
      </c>
      <c r="B11" s="23"/>
      <c r="C11" s="23"/>
      <c r="D11" s="23"/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2782500</v>
      </c>
      <c r="C13" s="40">
        <f t="shared" ref="C13:D13" si="1">C14+C15</f>
        <v>50851.7</v>
      </c>
      <c r="D13" s="40">
        <f t="shared" si="1"/>
        <v>50851.7</v>
      </c>
    </row>
    <row r="14" spans="1:11" x14ac:dyDescent="0.25">
      <c r="A14" s="53" t="s">
        <v>172</v>
      </c>
      <c r="B14" s="23">
        <v>2782500</v>
      </c>
      <c r="C14" s="23">
        <v>50851.7</v>
      </c>
      <c r="D14" s="23">
        <v>50851.7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7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8">
        <v>0</v>
      </c>
      <c r="C18" s="23">
        <v>0</v>
      </c>
      <c r="D18" s="23">
        <v>0</v>
      </c>
    </row>
    <row r="19" spans="1:4" x14ac:dyDescent="0.25">
      <c r="A19" s="53" t="s">
        <v>176</v>
      </c>
      <c r="B19" s="118">
        <v>0</v>
      </c>
      <c r="C19" s="23"/>
      <c r="D19" s="116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-50851.7</v>
      </c>
      <c r="D21" s="40">
        <f t="shared" si="3"/>
        <v>-50851.7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4">C21-C11</f>
        <v>-50851.7</v>
      </c>
      <c r="D23" s="40">
        <f t="shared" si="4"/>
        <v>-50851.7</v>
      </c>
    </row>
    <row r="24" spans="1:4" x14ac:dyDescent="0.25">
      <c r="A24" s="55"/>
      <c r="B24" s="17"/>
      <c r="C24" s="17"/>
      <c r="D24" s="17"/>
    </row>
    <row r="25" spans="1:4" x14ac:dyDescent="0.25">
      <c r="A25" s="119" t="s">
        <v>179</v>
      </c>
      <c r="B25" s="40">
        <f>B23-B17</f>
        <v>0</v>
      </c>
      <c r="C25" s="40">
        <f t="shared" ref="C25" si="5">C23-C17</f>
        <v>-50851.7</v>
      </c>
      <c r="D25" s="40">
        <f>D23-D17</f>
        <v>-50851.7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5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-50851.7</v>
      </c>
      <c r="D33" s="61">
        <f t="shared" si="7"/>
        <v>-50851.7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5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148"/>
      <c r="C38" s="148"/>
      <c r="D38" s="148"/>
    </row>
    <row r="39" spans="1:4" x14ac:dyDescent="0.25">
      <c r="A39" s="53" t="s">
        <v>193</v>
      </c>
      <c r="B39" s="148"/>
      <c r="C39" s="148"/>
      <c r="D39" s="148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5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2782500</v>
      </c>
      <c r="C48" s="123">
        <f>C9</f>
        <v>0</v>
      </c>
      <c r="D48" s="123">
        <f t="shared" ref="D48" si="11">D9</f>
        <v>0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60"/>
      <c r="C50" s="60"/>
      <c r="D50" s="60"/>
    </row>
    <row r="51" spans="1:4" x14ac:dyDescent="0.25">
      <c r="A51" s="127" t="s">
        <v>195</v>
      </c>
      <c r="B51" s="60"/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2782500</v>
      </c>
      <c r="C53" s="60">
        <f t="shared" ref="C53:D53" si="13">C14</f>
        <v>50851.7</v>
      </c>
      <c r="D53" s="60">
        <f t="shared" si="13"/>
        <v>50851.7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0</v>
      </c>
      <c r="D55" s="60">
        <f t="shared" si="14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-50851.7</v>
      </c>
      <c r="D57" s="61">
        <f t="shared" ref="D57" si="15">D48+D49-D53+D55</f>
        <v>-50851.7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-50851.7</v>
      </c>
      <c r="D59" s="61">
        <f t="shared" si="16"/>
        <v>-50851.7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5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2782500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2782500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2782500</v>
      </c>
      <c r="Q6" s="18">
        <f>'Formato 4'!C13</f>
        <v>50851.7</v>
      </c>
      <c r="R6" s="18">
        <f>'Formato 4'!D13</f>
        <v>50851.7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2782500</v>
      </c>
      <c r="Q7" s="18">
        <f>'Formato 4'!C14</f>
        <v>50851.7</v>
      </c>
      <c r="R7" s="18">
        <f>'Formato 4'!D14</f>
        <v>50851.7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-50851.7</v>
      </c>
      <c r="R12" s="18">
        <f>'Formato 4'!D21</f>
        <v>-50851.7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-50851.7</v>
      </c>
      <c r="R13" s="18">
        <f>'Formato 4'!D23</f>
        <v>-50851.7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-50851.7</v>
      </c>
      <c r="R14" s="18">
        <f>'Formato 4'!D25</f>
        <v>-50851.7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-50851.7</v>
      </c>
      <c r="R18">
        <f>'Formato 4'!D33</f>
        <v>-50851.7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2782500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2782500</v>
      </c>
      <c r="Q30">
        <f>'Formato 4'!C53</f>
        <v>50851.7</v>
      </c>
      <c r="R30">
        <f>'Formato 4'!D53</f>
        <v>50851.7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26" zoomScale="60" zoomScaleNormal="60" workbookViewId="0">
      <selection activeCell="B73" sqref="B73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x14ac:dyDescent="0.2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x14ac:dyDescent="0.2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x14ac:dyDescent="0.2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x14ac:dyDescent="0.2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x14ac:dyDescent="0.2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x14ac:dyDescent="0.2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2782500</v>
      </c>
      <c r="C34" s="60">
        <v>0</v>
      </c>
      <c r="D34" s="60">
        <v>2782500</v>
      </c>
      <c r="E34" s="60">
        <v>0</v>
      </c>
      <c r="F34" s="60">
        <v>0</v>
      </c>
      <c r="G34" s="60">
        <f t="shared" si="4"/>
        <v>-2782500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ref="G37" si="5">G38+G39</f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2782500</v>
      </c>
      <c r="C41" s="61">
        <f t="shared" ref="C41:E41" si="6">SUM(C9,C10,C11,C12,C13,C14,C15,C16,C28,C34,C35,C37)</f>
        <v>0</v>
      </c>
      <c r="D41" s="61">
        <f t="shared" si="6"/>
        <v>2782500</v>
      </c>
      <c r="E41" s="61">
        <f t="shared" si="6"/>
        <v>0</v>
      </c>
      <c r="F41" s="61">
        <f>SUM(F9,F10,F11,F12,F13,F14,F15,F16,F28,F34,F35,F37)</f>
        <v>0</v>
      </c>
      <c r="G41" s="61">
        <f>SUM(G9,G10,G11,G12,G13,G14,G15,G16,G28,G34,G35,G37)</f>
        <v>-2782500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335275.13</v>
      </c>
      <c r="D67" s="61">
        <f t="shared" si="13"/>
        <v>335275.13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>
        <v>0</v>
      </c>
      <c r="C68" s="60">
        <v>335275.13</v>
      </c>
      <c r="D68" s="60">
        <v>335275.13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2782500</v>
      </c>
      <c r="C70" s="61">
        <f t="shared" ref="C70:G70" si="14">C41+C65+C67</f>
        <v>335275.13</v>
      </c>
      <c r="D70" s="61">
        <f t="shared" si="14"/>
        <v>3117775.13</v>
      </c>
      <c r="E70" s="61">
        <f t="shared" si="14"/>
        <v>0</v>
      </c>
      <c r="F70" s="61">
        <f t="shared" si="14"/>
        <v>0</v>
      </c>
      <c r="G70" s="61">
        <f t="shared" si="14"/>
        <v>-2782500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60">
        <v>0</v>
      </c>
      <c r="C73" s="60">
        <v>335275.13</v>
      </c>
      <c r="D73" s="60">
        <v>335275.13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29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15">C73+C74</f>
        <v>335275.13</v>
      </c>
      <c r="D75" s="61">
        <f t="shared" si="15"/>
        <v>335275.13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2782500</v>
      </c>
      <c r="Q28" s="18">
        <f>'Formato 5'!C34</f>
        <v>0</v>
      </c>
      <c r="R28" s="18">
        <f>'Formato 5'!D34</f>
        <v>2782500</v>
      </c>
      <c r="S28" s="18">
        <f>'Formato 5'!E34</f>
        <v>0</v>
      </c>
      <c r="T28" s="18">
        <f>'Formato 5'!F34</f>
        <v>0</v>
      </c>
      <c r="U28" s="18">
        <f>'Formato 5'!G34</f>
        <v>-2782500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2782500</v>
      </c>
      <c r="Q34">
        <f>'Formato 5'!C41</f>
        <v>0</v>
      </c>
      <c r="R34">
        <f>'Formato 5'!D41</f>
        <v>2782500</v>
      </c>
      <c r="S34">
        <f>'Formato 5'!E41</f>
        <v>0</v>
      </c>
      <c r="T34">
        <f>'Formato 5'!F41</f>
        <v>0</v>
      </c>
      <c r="U34">
        <f>'Formato 5'!G41</f>
        <v>-2782500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335275.13</v>
      </c>
      <c r="R57">
        <f>'Formato 5'!D67</f>
        <v>335275.13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335275.13</v>
      </c>
      <c r="R58">
        <f>'Formato 5'!D68</f>
        <v>335275.13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335275.13</v>
      </c>
      <c r="R60">
        <f>'Formato 5'!D73</f>
        <v>335275.13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335275.13</v>
      </c>
      <c r="R62">
        <f>'Formato 5'!D75</f>
        <v>335275.13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11" zoomScale="60" zoomScaleNormal="60" zoomScalePageLayoutView="90" workbookViewId="0">
      <selection activeCell="B151" sqref="B151:F157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PATRONATO DE LA FERIA DE SAN FRANCISCO DEL RINCON, GTO.,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2018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2782500</v>
      </c>
      <c r="C9" s="79">
        <f t="shared" ref="C9:G9" si="0">SUM(C10,C18,C28,C38,C48,C58,C62,C71,C75)</f>
        <v>335275.13</v>
      </c>
      <c r="D9" s="79">
        <f t="shared" si="0"/>
        <v>3117775.1300000004</v>
      </c>
      <c r="E9" s="79">
        <f t="shared" si="0"/>
        <v>50851.7</v>
      </c>
      <c r="F9" s="79">
        <f t="shared" si="0"/>
        <v>50851.7</v>
      </c>
      <c r="G9" s="79">
        <f t="shared" si="0"/>
        <v>3066923.43</v>
      </c>
    </row>
    <row r="10" spans="1:7" ht="14.25" x14ac:dyDescent="0.45">
      <c r="A10" s="83" t="s">
        <v>286</v>
      </c>
      <c r="B10" s="80">
        <f>SUM(B11:B17)</f>
        <v>40000</v>
      </c>
      <c r="C10" s="80">
        <f t="shared" ref="C10:F10" si="1">SUM(C11:C17)</f>
        <v>20585</v>
      </c>
      <c r="D10" s="80">
        <f t="shared" si="1"/>
        <v>60585</v>
      </c>
      <c r="E10" s="80">
        <f t="shared" si="1"/>
        <v>20585</v>
      </c>
      <c r="F10" s="80">
        <f t="shared" si="1"/>
        <v>20585</v>
      </c>
      <c r="G10" s="80">
        <f>SUM(G11:G17)</f>
        <v>40000</v>
      </c>
    </row>
    <row r="11" spans="1:7" x14ac:dyDescent="0.25">
      <c r="A11" s="84" t="s">
        <v>287</v>
      </c>
      <c r="B11" s="80"/>
      <c r="C11" s="80"/>
      <c r="D11" s="80">
        <v>0</v>
      </c>
      <c r="E11" s="80"/>
      <c r="F11" s="80"/>
      <c r="G11" s="80">
        <f>D11-E11</f>
        <v>0</v>
      </c>
    </row>
    <row r="12" spans="1:7" x14ac:dyDescent="0.25">
      <c r="A12" s="84" t="s">
        <v>288</v>
      </c>
      <c r="B12" s="80">
        <v>40000</v>
      </c>
      <c r="C12" s="80">
        <v>20585</v>
      </c>
      <c r="D12" s="80">
        <v>60585</v>
      </c>
      <c r="E12" s="80">
        <v>20585</v>
      </c>
      <c r="F12" s="80">
        <v>20585</v>
      </c>
      <c r="G12" s="80">
        <f>D12-E12</f>
        <v>40000</v>
      </c>
    </row>
    <row r="13" spans="1:7" x14ac:dyDescent="0.25">
      <c r="A13" s="84" t="s">
        <v>289</v>
      </c>
      <c r="B13" s="80"/>
      <c r="C13" s="80"/>
      <c r="D13" s="80">
        <v>0</v>
      </c>
      <c r="E13" s="80"/>
      <c r="F13" s="80"/>
      <c r="G13" s="80">
        <f t="shared" ref="G13:G17" si="2">D13-E13</f>
        <v>0</v>
      </c>
    </row>
    <row r="14" spans="1:7" x14ac:dyDescent="0.25">
      <c r="A14" s="84" t="s">
        <v>290</v>
      </c>
      <c r="B14" s="80"/>
      <c r="C14" s="80"/>
      <c r="D14" s="80">
        <v>0</v>
      </c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/>
      <c r="C15" s="80"/>
      <c r="D15" s="80">
        <v>0</v>
      </c>
      <c r="E15" s="80"/>
      <c r="F15" s="80"/>
      <c r="G15" s="80">
        <f t="shared" si="2"/>
        <v>0</v>
      </c>
    </row>
    <row r="16" spans="1:7" x14ac:dyDescent="0.25">
      <c r="A16" s="84" t="s">
        <v>292</v>
      </c>
      <c r="B16" s="80"/>
      <c r="C16" s="80"/>
      <c r="D16" s="80">
        <v>0</v>
      </c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>
        <v>0</v>
      </c>
      <c r="E17" s="80"/>
      <c r="F17" s="80"/>
      <c r="G17" s="80">
        <f t="shared" si="2"/>
        <v>0</v>
      </c>
    </row>
    <row r="18" spans="1:7" x14ac:dyDescent="0.25">
      <c r="A18" s="83" t="s">
        <v>294</v>
      </c>
      <c r="B18" s="80">
        <f>SUM(B19:B27)</f>
        <v>6000</v>
      </c>
      <c r="C18" s="80">
        <f t="shared" ref="C18:F18" si="3">SUM(C19:C27)</f>
        <v>0</v>
      </c>
      <c r="D18" s="80">
        <f t="shared" si="3"/>
        <v>6000</v>
      </c>
      <c r="E18" s="80">
        <f t="shared" si="3"/>
        <v>0</v>
      </c>
      <c r="F18" s="80">
        <f t="shared" si="3"/>
        <v>0</v>
      </c>
      <c r="G18" s="80">
        <f>SUM(G19:G27)</f>
        <v>6000</v>
      </c>
    </row>
    <row r="19" spans="1:7" x14ac:dyDescent="0.25">
      <c r="A19" s="84" t="s">
        <v>295</v>
      </c>
      <c r="B19" s="80">
        <v>6000</v>
      </c>
      <c r="C19" s="80">
        <v>0</v>
      </c>
      <c r="D19" s="80">
        <v>6000</v>
      </c>
      <c r="E19" s="80">
        <v>0</v>
      </c>
      <c r="F19" s="80">
        <v>0</v>
      </c>
      <c r="G19" s="80">
        <f>D19-E19</f>
        <v>6000</v>
      </c>
    </row>
    <row r="20" spans="1:7" x14ac:dyDescent="0.25">
      <c r="A20" s="84" t="s">
        <v>296</v>
      </c>
      <c r="B20" s="80"/>
      <c r="C20" s="80"/>
      <c r="D20" s="80">
        <v>0</v>
      </c>
      <c r="E20" s="80"/>
      <c r="F20" s="80"/>
      <c r="G20" s="80">
        <f t="shared" ref="G20:G27" si="4">D20-E20</f>
        <v>0</v>
      </c>
    </row>
    <row r="21" spans="1:7" x14ac:dyDescent="0.25">
      <c r="A21" s="84" t="s">
        <v>297</v>
      </c>
      <c r="B21" s="80"/>
      <c r="C21" s="80"/>
      <c r="D21" s="80">
        <v>0</v>
      </c>
      <c r="E21" s="80"/>
      <c r="F21" s="80"/>
      <c r="G21" s="80">
        <f t="shared" si="4"/>
        <v>0</v>
      </c>
    </row>
    <row r="22" spans="1:7" x14ac:dyDescent="0.25">
      <c r="A22" s="84" t="s">
        <v>298</v>
      </c>
      <c r="B22" s="80"/>
      <c r="C22" s="80"/>
      <c r="D22" s="80">
        <v>0</v>
      </c>
      <c r="E22" s="80"/>
      <c r="F22" s="80"/>
      <c r="G22" s="80">
        <f t="shared" si="4"/>
        <v>0</v>
      </c>
    </row>
    <row r="23" spans="1:7" x14ac:dyDescent="0.25">
      <c r="A23" s="84" t="s">
        <v>299</v>
      </c>
      <c r="B23" s="80"/>
      <c r="C23" s="80"/>
      <c r="D23" s="80">
        <v>0</v>
      </c>
      <c r="E23" s="80"/>
      <c r="F23" s="80"/>
      <c r="G23" s="80">
        <f t="shared" si="4"/>
        <v>0</v>
      </c>
    </row>
    <row r="24" spans="1:7" x14ac:dyDescent="0.25">
      <c r="A24" s="84" t="s">
        <v>300</v>
      </c>
      <c r="B24" s="80"/>
      <c r="C24" s="80"/>
      <c r="D24" s="80">
        <v>0</v>
      </c>
      <c r="E24" s="80"/>
      <c r="F24" s="80"/>
      <c r="G24" s="80">
        <f t="shared" si="4"/>
        <v>0</v>
      </c>
    </row>
    <row r="25" spans="1:7" x14ac:dyDescent="0.25">
      <c r="A25" s="84" t="s">
        <v>301</v>
      </c>
      <c r="B25" s="80"/>
      <c r="C25" s="80"/>
      <c r="D25" s="80">
        <v>0</v>
      </c>
      <c r="E25" s="80"/>
      <c r="F25" s="80"/>
      <c r="G25" s="80">
        <f t="shared" si="4"/>
        <v>0</v>
      </c>
    </row>
    <row r="26" spans="1:7" x14ac:dyDescent="0.25">
      <c r="A26" s="84" t="s">
        <v>302</v>
      </c>
      <c r="B26" s="80"/>
      <c r="C26" s="80"/>
      <c r="D26" s="80">
        <v>0</v>
      </c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/>
      <c r="C27" s="80"/>
      <c r="D27" s="80">
        <v>0</v>
      </c>
      <c r="E27" s="80"/>
      <c r="F27" s="80"/>
      <c r="G27" s="80">
        <f t="shared" si="4"/>
        <v>0</v>
      </c>
    </row>
    <row r="28" spans="1:7" x14ac:dyDescent="0.25">
      <c r="A28" s="83" t="s">
        <v>304</v>
      </c>
      <c r="B28" s="80">
        <f>SUM(B29:B37)</f>
        <v>2736500</v>
      </c>
      <c r="C28" s="80">
        <f t="shared" ref="C28:G28" si="5">SUM(C29:C37)</f>
        <v>314690.13</v>
      </c>
      <c r="D28" s="80">
        <f t="shared" si="5"/>
        <v>3051190.1300000004</v>
      </c>
      <c r="E28" s="80">
        <f t="shared" si="5"/>
        <v>30266.7</v>
      </c>
      <c r="F28" s="80">
        <f t="shared" si="5"/>
        <v>30266.7</v>
      </c>
      <c r="G28" s="80">
        <f t="shared" si="5"/>
        <v>3020923.43</v>
      </c>
    </row>
    <row r="29" spans="1:7" x14ac:dyDescent="0.25">
      <c r="A29" s="84" t="s">
        <v>305</v>
      </c>
      <c r="B29" s="80">
        <v>78500</v>
      </c>
      <c r="C29" s="80">
        <v>187085.42</v>
      </c>
      <c r="D29" s="80">
        <v>265585.42000000004</v>
      </c>
      <c r="E29" s="80">
        <v>29562</v>
      </c>
      <c r="F29" s="80">
        <v>29562</v>
      </c>
      <c r="G29" s="80">
        <f>D29-E29</f>
        <v>236023.42000000004</v>
      </c>
    </row>
    <row r="30" spans="1:7" x14ac:dyDescent="0.25">
      <c r="A30" s="84" t="s">
        <v>306</v>
      </c>
      <c r="B30" s="80"/>
      <c r="C30" s="80"/>
      <c r="D30" s="80">
        <v>0</v>
      </c>
      <c r="E30" s="80"/>
      <c r="F30" s="80"/>
      <c r="G30" s="80">
        <f t="shared" ref="G30:G37" si="6">D30-E30</f>
        <v>0</v>
      </c>
    </row>
    <row r="31" spans="1:7" x14ac:dyDescent="0.25">
      <c r="A31" s="84" t="s">
        <v>307</v>
      </c>
      <c r="B31" s="80"/>
      <c r="C31" s="80"/>
      <c r="D31" s="80">
        <v>0</v>
      </c>
      <c r="E31" s="80"/>
      <c r="F31" s="80"/>
      <c r="G31" s="80">
        <f t="shared" si="6"/>
        <v>0</v>
      </c>
    </row>
    <row r="32" spans="1:7" x14ac:dyDescent="0.25">
      <c r="A32" s="84" t="s">
        <v>308</v>
      </c>
      <c r="B32" s="80">
        <v>4000</v>
      </c>
      <c r="C32" s="80">
        <v>354.3</v>
      </c>
      <c r="D32" s="80">
        <v>4354.3</v>
      </c>
      <c r="E32" s="80">
        <v>704.7</v>
      </c>
      <c r="F32" s="80">
        <v>704.7</v>
      </c>
      <c r="G32" s="80">
        <f t="shared" si="6"/>
        <v>3649.6000000000004</v>
      </c>
    </row>
    <row r="33" spans="1:7" x14ac:dyDescent="0.25">
      <c r="A33" s="84" t="s">
        <v>309</v>
      </c>
      <c r="B33" s="80"/>
      <c r="C33" s="80"/>
      <c r="D33" s="80">
        <v>0</v>
      </c>
      <c r="E33" s="80"/>
      <c r="F33" s="80"/>
      <c r="G33" s="80">
        <f t="shared" si="6"/>
        <v>0</v>
      </c>
    </row>
    <row r="34" spans="1:7" x14ac:dyDescent="0.25">
      <c r="A34" s="84" t="s">
        <v>310</v>
      </c>
      <c r="B34" s="80">
        <v>2654000</v>
      </c>
      <c r="C34" s="80">
        <v>127250.41</v>
      </c>
      <c r="D34" s="80">
        <v>2781250.41</v>
      </c>
      <c r="E34" s="80">
        <v>0</v>
      </c>
      <c r="F34" s="80">
        <v>0</v>
      </c>
      <c r="G34" s="80">
        <f t="shared" si="6"/>
        <v>2781250.41</v>
      </c>
    </row>
    <row r="35" spans="1:7" x14ac:dyDescent="0.25">
      <c r="A35" s="84" t="s">
        <v>311</v>
      </c>
      <c r="B35" s="80"/>
      <c r="C35" s="80"/>
      <c r="D35" s="80">
        <v>0</v>
      </c>
      <c r="E35" s="80"/>
      <c r="F35" s="80"/>
      <c r="G35" s="80">
        <f t="shared" si="6"/>
        <v>0</v>
      </c>
    </row>
    <row r="36" spans="1:7" x14ac:dyDescent="0.25">
      <c r="A36" s="84" t="s">
        <v>312</v>
      </c>
      <c r="B36" s="80"/>
      <c r="C36" s="80"/>
      <c r="D36" s="80">
        <v>0</v>
      </c>
      <c r="E36" s="80"/>
      <c r="F36" s="80"/>
      <c r="G36" s="80">
        <f t="shared" si="6"/>
        <v>0</v>
      </c>
    </row>
    <row r="37" spans="1:7" x14ac:dyDescent="0.25">
      <c r="A37" s="84" t="s">
        <v>313</v>
      </c>
      <c r="B37" s="80"/>
      <c r="C37" s="80"/>
      <c r="D37" s="80">
        <v>0</v>
      </c>
      <c r="E37" s="80"/>
      <c r="F37" s="80"/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>
        <v>0</v>
      </c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>
        <v>0</v>
      </c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>
        <v>0</v>
      </c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>
        <v>0</v>
      </c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/>
      <c r="C43" s="80"/>
      <c r="D43" s="80">
        <v>0</v>
      </c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>
        <v>0</v>
      </c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>
        <v>0</v>
      </c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>
        <v>0</v>
      </c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>
        <v>0</v>
      </c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/>
      <c r="C49" s="80"/>
      <c r="D49" s="80">
        <v>0</v>
      </c>
      <c r="E49" s="80"/>
      <c r="F49" s="80"/>
      <c r="G49" s="80">
        <f>D49-E49</f>
        <v>0</v>
      </c>
    </row>
    <row r="50" spans="1:7" x14ac:dyDescent="0.25">
      <c r="A50" s="84" t="s">
        <v>326</v>
      </c>
      <c r="B50" s="80"/>
      <c r="C50" s="80"/>
      <c r="D50" s="80">
        <v>0</v>
      </c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>
        <v>0</v>
      </c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/>
      <c r="C52" s="80"/>
      <c r="D52" s="80">
        <v>0</v>
      </c>
      <c r="E52" s="80"/>
      <c r="F52" s="80"/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/>
      <c r="C54" s="80"/>
      <c r="D54" s="80">
        <v>0</v>
      </c>
      <c r="E54" s="80"/>
      <c r="F54" s="80"/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>
        <v>0</v>
      </c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>
        <v>0</v>
      </c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>
        <v>0</v>
      </c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>
        <v>0</v>
      </c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>
        <v>0</v>
      </c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>
        <v>0</v>
      </c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>
        <v>0</v>
      </c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>
        <v>0</v>
      </c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>
        <v>0</v>
      </c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>
        <v>0</v>
      </c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>
        <v>0</v>
      </c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>
        <v>0</v>
      </c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>
        <v>0</v>
      </c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>
        <v>0</v>
      </c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>
        <v>0</v>
      </c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>
        <v>0</v>
      </c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>
        <v>0</v>
      </c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>
        <v>0</v>
      </c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>
        <v>0</v>
      </c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>
        <v>0</v>
      </c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>
        <v>0</v>
      </c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>
        <v>0</v>
      </c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>
        <v>0</v>
      </c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>
        <v>0</v>
      </c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v>0</v>
      </c>
      <c r="C133" s="80">
        <v>0</v>
      </c>
      <c r="D133" s="80">
        <v>0</v>
      </c>
      <c r="E133" s="80">
        <v>0</v>
      </c>
      <c r="F133" s="80">
        <v>0</v>
      </c>
      <c r="G133" s="80">
        <f t="shared" ref="G133" si="30">SUM(G134:G136)</f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2782500</v>
      </c>
      <c r="C159" s="79">
        <f t="shared" ref="C159:G159" si="38">C9+C84</f>
        <v>335275.13</v>
      </c>
      <c r="D159" s="79">
        <f t="shared" si="38"/>
        <v>3117775.1300000004</v>
      </c>
      <c r="E159" s="79">
        <f t="shared" si="38"/>
        <v>50851.7</v>
      </c>
      <c r="F159" s="79">
        <f t="shared" si="38"/>
        <v>50851.7</v>
      </c>
      <c r="G159" s="79">
        <f t="shared" si="38"/>
        <v>3066923.43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2782500</v>
      </c>
      <c r="Q2" s="18">
        <f>'Formato 6 a)'!C9</f>
        <v>335275.13</v>
      </c>
      <c r="R2" s="18">
        <f>'Formato 6 a)'!D9</f>
        <v>3117775.1300000004</v>
      </c>
      <c r="S2" s="18">
        <f>'Formato 6 a)'!E9</f>
        <v>50851.7</v>
      </c>
      <c r="T2" s="18">
        <f>'Formato 6 a)'!F9</f>
        <v>50851.7</v>
      </c>
      <c r="U2" s="18">
        <f>'Formato 6 a)'!G9</f>
        <v>3066923.43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40000</v>
      </c>
      <c r="Q3" s="18">
        <f>'Formato 6 a)'!C10</f>
        <v>20585</v>
      </c>
      <c r="R3" s="18">
        <f>'Formato 6 a)'!D10</f>
        <v>60585</v>
      </c>
      <c r="S3" s="18">
        <f>'Formato 6 a)'!E10</f>
        <v>20585</v>
      </c>
      <c r="T3" s="18">
        <f>'Formato 6 a)'!F10</f>
        <v>20585</v>
      </c>
      <c r="U3" s="18">
        <f>'Formato 6 a)'!G10</f>
        <v>40000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40000</v>
      </c>
      <c r="Q5" s="18">
        <f>'Formato 6 a)'!C12</f>
        <v>20585</v>
      </c>
      <c r="R5" s="18">
        <f>'Formato 6 a)'!D12</f>
        <v>60585</v>
      </c>
      <c r="S5" s="18">
        <f>'Formato 6 a)'!E12</f>
        <v>20585</v>
      </c>
      <c r="T5" s="18">
        <f>'Formato 6 a)'!F12</f>
        <v>20585</v>
      </c>
      <c r="U5" s="18">
        <f>'Formato 6 a)'!G12</f>
        <v>40000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6000</v>
      </c>
      <c r="Q11" s="18">
        <f>'Formato 6 a)'!C18</f>
        <v>0</v>
      </c>
      <c r="R11" s="18">
        <f>'Formato 6 a)'!D18</f>
        <v>6000</v>
      </c>
      <c r="S11" s="18">
        <f>'Formato 6 a)'!E18</f>
        <v>0</v>
      </c>
      <c r="T11" s="18">
        <f>'Formato 6 a)'!F18</f>
        <v>0</v>
      </c>
      <c r="U11" s="18">
        <f>'Formato 6 a)'!G18</f>
        <v>6000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6000</v>
      </c>
      <c r="Q12" s="18">
        <f>'Formato 6 a)'!C19</f>
        <v>0</v>
      </c>
      <c r="R12" s="18">
        <f>'Formato 6 a)'!D19</f>
        <v>6000</v>
      </c>
      <c r="S12" s="18">
        <f>'Formato 6 a)'!E19</f>
        <v>0</v>
      </c>
      <c r="T12" s="18">
        <f>'Formato 6 a)'!F19</f>
        <v>0</v>
      </c>
      <c r="U12" s="18">
        <f>'Formato 6 a)'!G19</f>
        <v>6000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2736500</v>
      </c>
      <c r="Q21" s="18">
        <f>'Formato 6 a)'!C28</f>
        <v>314690.13</v>
      </c>
      <c r="R21" s="18">
        <f>'Formato 6 a)'!D28</f>
        <v>3051190.1300000004</v>
      </c>
      <c r="S21" s="18">
        <f>'Formato 6 a)'!E28</f>
        <v>30266.7</v>
      </c>
      <c r="T21" s="18">
        <f>'Formato 6 a)'!F28</f>
        <v>30266.7</v>
      </c>
      <c r="U21" s="18">
        <f>'Formato 6 a)'!G28</f>
        <v>3020923.43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78500</v>
      </c>
      <c r="Q22" s="18">
        <f>'Formato 6 a)'!C29</f>
        <v>187085.42</v>
      </c>
      <c r="R22" s="18">
        <f>'Formato 6 a)'!D29</f>
        <v>265585.42000000004</v>
      </c>
      <c r="S22" s="18">
        <f>'Formato 6 a)'!E29</f>
        <v>29562</v>
      </c>
      <c r="T22" s="18">
        <f>'Formato 6 a)'!F29</f>
        <v>29562</v>
      </c>
      <c r="U22" s="18">
        <f>'Formato 6 a)'!G29</f>
        <v>236023.42000000004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4000</v>
      </c>
      <c r="Q25" s="18">
        <f>'Formato 6 a)'!C32</f>
        <v>354.3</v>
      </c>
      <c r="R25" s="18">
        <f>'Formato 6 a)'!D32</f>
        <v>4354.3</v>
      </c>
      <c r="S25" s="18">
        <f>'Formato 6 a)'!E32</f>
        <v>704.7</v>
      </c>
      <c r="T25" s="18">
        <f>'Formato 6 a)'!F32</f>
        <v>704.7</v>
      </c>
      <c r="U25" s="18">
        <f>'Formato 6 a)'!G32</f>
        <v>3649.6000000000004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2654000</v>
      </c>
      <c r="Q27" s="18">
        <f>'Formato 6 a)'!C34</f>
        <v>127250.41</v>
      </c>
      <c r="R27" s="18">
        <f>'Formato 6 a)'!D34</f>
        <v>2781250.41</v>
      </c>
      <c r="S27" s="18">
        <f>'Formato 6 a)'!E34</f>
        <v>0</v>
      </c>
      <c r="T27" s="18">
        <f>'Formato 6 a)'!F34</f>
        <v>0</v>
      </c>
      <c r="U27" s="18">
        <f>'Formato 6 a)'!G34</f>
        <v>2781250.41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2782500</v>
      </c>
      <c r="Q150">
        <f>'Formato 6 a)'!C159</f>
        <v>335275.13</v>
      </c>
      <c r="R150">
        <f>'Formato 6 a)'!D159</f>
        <v>3117775.1300000004</v>
      </c>
      <c r="S150">
        <f>'Formato 6 a)'!E159</f>
        <v>50851.7</v>
      </c>
      <c r="T150">
        <f>'Formato 6 a)'!F159</f>
        <v>50851.7</v>
      </c>
      <c r="U150">
        <f>'Formato 6 a)'!G159</f>
        <v>3066923.43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60" zoomScaleNormal="60" workbookViewId="0">
      <selection activeCell="A10" sqref="A10:F11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2782500</v>
      </c>
      <c r="C9" s="59">
        <f>SUM(C10:GASTO_NE_FIN_02)</f>
        <v>335275.13</v>
      </c>
      <c r="D9" s="59">
        <f>SUM(D10:GASTO_NE_FIN_03)</f>
        <v>3117775.13</v>
      </c>
      <c r="E9" s="59">
        <f>SUM(E10:GASTO_NE_FIN_04)</f>
        <v>50851.7</v>
      </c>
      <c r="F9" s="59">
        <f>SUM(F10:GASTO_NE_FIN_05)</f>
        <v>50851.7</v>
      </c>
      <c r="G9" s="59">
        <f>SUM(G10:GASTO_NE_FIN_06)</f>
        <v>3066923.4299999997</v>
      </c>
    </row>
    <row r="10" spans="1:7" s="24" customFormat="1" x14ac:dyDescent="0.25">
      <c r="A10" s="143">
        <v>3112</v>
      </c>
      <c r="B10" s="60">
        <v>2782500</v>
      </c>
      <c r="C10" s="60">
        <v>0</v>
      </c>
      <c r="D10" s="60">
        <v>2782500</v>
      </c>
      <c r="E10" s="60">
        <v>50851.7</v>
      </c>
      <c r="F10" s="60">
        <v>50851.7</v>
      </c>
      <c r="G10" s="77">
        <f>D10-E10</f>
        <v>2731648.3</v>
      </c>
    </row>
    <row r="11" spans="1:7" s="24" customFormat="1" x14ac:dyDescent="0.25">
      <c r="A11" s="143">
        <v>3112</v>
      </c>
      <c r="B11" s="60">
        <v>0</v>
      </c>
      <c r="C11" s="60">
        <v>335275.13</v>
      </c>
      <c r="D11" s="60">
        <v>335275.13</v>
      </c>
      <c r="E11" s="60">
        <v>0</v>
      </c>
      <c r="F11" s="60">
        <v>0</v>
      </c>
      <c r="G11" s="77">
        <f t="shared" ref="G11:G17" si="0">D11-E11</f>
        <v>335275.13</v>
      </c>
    </row>
    <row r="12" spans="1:7" s="24" customFormat="1" ht="14.25" x14ac:dyDescent="0.45">
      <c r="A12" s="143" t="s">
        <v>434</v>
      </c>
      <c r="B12" s="60"/>
      <c r="C12" s="60"/>
      <c r="D12" s="60"/>
      <c r="E12" s="60"/>
      <c r="F12" s="60"/>
      <c r="G12" s="77">
        <f t="shared" si="0"/>
        <v>0</v>
      </c>
    </row>
    <row r="13" spans="1:7" s="24" customFormat="1" ht="14.25" x14ac:dyDescent="0.45">
      <c r="A13" s="143" t="s">
        <v>435</v>
      </c>
      <c r="B13" s="60"/>
      <c r="C13" s="60"/>
      <c r="D13" s="60"/>
      <c r="E13" s="60"/>
      <c r="F13" s="60"/>
      <c r="G13" s="77">
        <f t="shared" si="0"/>
        <v>0</v>
      </c>
    </row>
    <row r="14" spans="1:7" s="24" customFormat="1" ht="14.25" x14ac:dyDescent="0.45">
      <c r="A14" s="143" t="s">
        <v>436</v>
      </c>
      <c r="B14" s="60"/>
      <c r="C14" s="60"/>
      <c r="D14" s="60"/>
      <c r="E14" s="60"/>
      <c r="F14" s="60"/>
      <c r="G14" s="77">
        <f t="shared" si="0"/>
        <v>0</v>
      </c>
    </row>
    <row r="15" spans="1:7" s="24" customFormat="1" ht="14.25" x14ac:dyDescent="0.45">
      <c r="A15" s="143" t="s">
        <v>437</v>
      </c>
      <c r="B15" s="60"/>
      <c r="C15" s="60"/>
      <c r="D15" s="60"/>
      <c r="E15" s="60"/>
      <c r="F15" s="60"/>
      <c r="G15" s="77">
        <f t="shared" si="0"/>
        <v>0</v>
      </c>
    </row>
    <row r="16" spans="1:7" s="24" customFormat="1" ht="14.25" x14ac:dyDescent="0.45">
      <c r="A16" s="143" t="s">
        <v>438</v>
      </c>
      <c r="B16" s="60"/>
      <c r="C16" s="60"/>
      <c r="D16" s="60"/>
      <c r="E16" s="60"/>
      <c r="F16" s="60"/>
      <c r="G16" s="77">
        <f t="shared" si="0"/>
        <v>0</v>
      </c>
    </row>
    <row r="17" spans="1:7" s="24" customFormat="1" ht="14.25" x14ac:dyDescent="0.45">
      <c r="A17" s="143" t="s">
        <v>439</v>
      </c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3" t="s">
        <v>432</v>
      </c>
      <c r="B20" s="60"/>
      <c r="C20" s="60"/>
      <c r="D20" s="60"/>
      <c r="E20" s="60"/>
      <c r="F20" s="60"/>
      <c r="G20" s="60">
        <f>D20-E20</f>
        <v>0</v>
      </c>
    </row>
    <row r="21" spans="1:7" s="24" customFormat="1" ht="14.25" x14ac:dyDescent="0.45">
      <c r="A21" s="143" t="s">
        <v>433</v>
      </c>
      <c r="B21" s="60"/>
      <c r="C21" s="60"/>
      <c r="D21" s="60"/>
      <c r="E21" s="60"/>
      <c r="F21" s="60"/>
      <c r="G21" s="60">
        <f t="shared" ref="G21:G27" si="1">D21-E21</f>
        <v>0</v>
      </c>
    </row>
    <row r="22" spans="1:7" s="24" customFormat="1" x14ac:dyDescent="0.25">
      <c r="A22" s="143" t="s">
        <v>434</v>
      </c>
      <c r="B22" s="60"/>
      <c r="C22" s="60"/>
      <c r="D22" s="60"/>
      <c r="E22" s="60"/>
      <c r="F22" s="60"/>
      <c r="G22" s="60">
        <f t="shared" si="1"/>
        <v>0</v>
      </c>
    </row>
    <row r="23" spans="1:7" s="24" customFormat="1" x14ac:dyDescent="0.25">
      <c r="A23" s="143" t="s">
        <v>435</v>
      </c>
      <c r="B23" s="60"/>
      <c r="C23" s="60"/>
      <c r="D23" s="60"/>
      <c r="E23" s="60"/>
      <c r="F23" s="60"/>
      <c r="G23" s="60">
        <f t="shared" si="1"/>
        <v>0</v>
      </c>
    </row>
    <row r="24" spans="1:7" s="24" customFormat="1" x14ac:dyDescent="0.25">
      <c r="A24" s="143" t="s">
        <v>436</v>
      </c>
      <c r="B24" s="60"/>
      <c r="C24" s="60"/>
      <c r="D24" s="60"/>
      <c r="E24" s="60"/>
      <c r="F24" s="60"/>
      <c r="G24" s="60">
        <f t="shared" si="1"/>
        <v>0</v>
      </c>
    </row>
    <row r="25" spans="1:7" s="24" customFormat="1" x14ac:dyDescent="0.25">
      <c r="A25" s="143" t="s">
        <v>437</v>
      </c>
      <c r="B25" s="60"/>
      <c r="C25" s="60"/>
      <c r="D25" s="60"/>
      <c r="E25" s="60"/>
      <c r="F25" s="60"/>
      <c r="G25" s="60">
        <f t="shared" si="1"/>
        <v>0</v>
      </c>
    </row>
    <row r="26" spans="1:7" s="24" customFormat="1" x14ac:dyDescent="0.25">
      <c r="A26" s="143" t="s">
        <v>438</v>
      </c>
      <c r="B26" s="60"/>
      <c r="C26" s="60"/>
      <c r="D26" s="60"/>
      <c r="E26" s="60"/>
      <c r="F26" s="60"/>
      <c r="G26" s="60">
        <f t="shared" si="1"/>
        <v>0</v>
      </c>
    </row>
    <row r="27" spans="1:7" s="24" customFormat="1" x14ac:dyDescent="0.25">
      <c r="A27" s="143" t="s">
        <v>439</v>
      </c>
      <c r="B27" s="60"/>
      <c r="C27" s="60"/>
      <c r="D27" s="60"/>
      <c r="E27" s="60"/>
      <c r="F27" s="60"/>
      <c r="G27" s="60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2782500</v>
      </c>
      <c r="C29" s="61">
        <f>GASTO_NE_T2+GASTO_E_T2</f>
        <v>335275.13</v>
      </c>
      <c r="D29" s="61">
        <f>GASTO_NE_T3+GASTO_E_T3</f>
        <v>3117775.13</v>
      </c>
      <c r="E29" s="61">
        <f>GASTO_NE_T4+GASTO_E_T4</f>
        <v>50851.7</v>
      </c>
      <c r="F29" s="61">
        <f>GASTO_NE_T5+GASTO_E_T5</f>
        <v>50851.7</v>
      </c>
      <c r="G29" s="61">
        <f>GASTO_NE_T6+GASTO_E_T6</f>
        <v>3066923.4299999997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2782500</v>
      </c>
      <c r="Q2" s="18">
        <f>GASTO_NE_T2</f>
        <v>335275.13</v>
      </c>
      <c r="R2" s="18">
        <f>GASTO_NE_T3</f>
        <v>3117775.13</v>
      </c>
      <c r="S2" s="18">
        <f>GASTO_NE_T4</f>
        <v>50851.7</v>
      </c>
      <c r="T2" s="18">
        <f>GASTO_NE_T5</f>
        <v>50851.7</v>
      </c>
      <c r="U2" s="18">
        <f>GASTO_NE_T6</f>
        <v>3066923.4299999997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2782500</v>
      </c>
      <c r="Q4" s="18">
        <f>TOTAL_E_T2</f>
        <v>335275.13</v>
      </c>
      <c r="R4" s="18">
        <f>TOTAL_E_T3</f>
        <v>3117775.13</v>
      </c>
      <c r="S4" s="18">
        <f>TOTAL_E_T4</f>
        <v>50851.7</v>
      </c>
      <c r="T4" s="18">
        <f>TOTAL_E_T5</f>
        <v>50851.7</v>
      </c>
      <c r="U4" s="18">
        <f>TOTAL_E_T6</f>
        <v>3066923.4299999997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28" zoomScale="60" zoomScaleNormal="60" workbookViewId="0">
      <selection activeCell="B72" sqref="B72:F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2782500</v>
      </c>
      <c r="C9" s="70">
        <f t="shared" ref="C9:G9" si="0">SUM(C10,C19,C27,C37)</f>
        <v>335275.13</v>
      </c>
      <c r="D9" s="70">
        <f t="shared" si="0"/>
        <v>3117775.13</v>
      </c>
      <c r="E9" s="70">
        <f t="shared" si="0"/>
        <v>50851.7</v>
      </c>
      <c r="F9" s="70">
        <f t="shared" si="0"/>
        <v>50851.7</v>
      </c>
      <c r="G9" s="70">
        <f t="shared" si="0"/>
        <v>3066923.4299999997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>
        <f>D11-E11</f>
        <v>0</v>
      </c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>
        <f t="shared" ref="G12:G18" si="2">D12-E12</f>
        <v>0</v>
      </c>
    </row>
    <row r="13" spans="1:7" x14ac:dyDescent="0.25">
      <c r="A13" s="63" t="s">
        <v>367</v>
      </c>
      <c r="B13" s="72"/>
      <c r="C13" s="72"/>
      <c r="D13" s="72"/>
      <c r="E13" s="72"/>
      <c r="F13" s="72"/>
      <c r="G13" s="72">
        <f t="shared" si="2"/>
        <v>0</v>
      </c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>
        <f t="shared" si="2"/>
        <v>0</v>
      </c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>
        <f t="shared" si="2"/>
        <v>0</v>
      </c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>
        <f t="shared" si="2"/>
        <v>0</v>
      </c>
    </row>
    <row r="17" spans="1:7" x14ac:dyDescent="0.25">
      <c r="A17" s="63" t="s">
        <v>371</v>
      </c>
      <c r="B17" s="72"/>
      <c r="C17" s="72"/>
      <c r="D17" s="72"/>
      <c r="E17" s="72"/>
      <c r="F17" s="72"/>
      <c r="G17" s="72">
        <f t="shared" si="2"/>
        <v>0</v>
      </c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2782500</v>
      </c>
      <c r="C19" s="71">
        <f t="shared" ref="C19:F19" si="3">SUM(C20:C26)</f>
        <v>335275.13</v>
      </c>
      <c r="D19" s="71">
        <f t="shared" si="3"/>
        <v>3117775.13</v>
      </c>
      <c r="E19" s="71">
        <f t="shared" si="3"/>
        <v>50851.7</v>
      </c>
      <c r="F19" s="71">
        <f t="shared" si="3"/>
        <v>50851.7</v>
      </c>
      <c r="G19" s="71">
        <f>SUM(G20:G26)</f>
        <v>3066923.4299999997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>
        <f>D20-E20</f>
        <v>0</v>
      </c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>
        <f t="shared" ref="G21:G26" si="4">D21-E21</f>
        <v>0</v>
      </c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>
        <f t="shared" si="4"/>
        <v>0</v>
      </c>
    </row>
    <row r="23" spans="1:7" x14ac:dyDescent="0.25">
      <c r="A23" s="63" t="s">
        <v>377</v>
      </c>
      <c r="B23" s="71">
        <v>2782500</v>
      </c>
      <c r="C23" s="71">
        <v>335275.13</v>
      </c>
      <c r="D23" s="71">
        <v>3117775.13</v>
      </c>
      <c r="E23" s="71">
        <v>50851.7</v>
      </c>
      <c r="F23" s="71">
        <v>50851.7</v>
      </c>
      <c r="G23" s="72">
        <f t="shared" si="4"/>
        <v>3066923.4299999997</v>
      </c>
    </row>
    <row r="24" spans="1:7" x14ac:dyDescent="0.25">
      <c r="A24" s="63" t="s">
        <v>378</v>
      </c>
      <c r="B24" s="71"/>
      <c r="C24" s="71"/>
      <c r="D24" s="71"/>
      <c r="E24" s="71"/>
      <c r="F24" s="71"/>
      <c r="G24" s="72">
        <f t="shared" si="4"/>
        <v>0</v>
      </c>
    </row>
    <row r="25" spans="1:7" x14ac:dyDescent="0.25">
      <c r="A25" s="63" t="s">
        <v>379</v>
      </c>
      <c r="B25" s="71"/>
      <c r="C25" s="71"/>
      <c r="D25" s="71"/>
      <c r="E25" s="71"/>
      <c r="F25" s="71"/>
      <c r="G25" s="72">
        <f t="shared" si="4"/>
        <v>0</v>
      </c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>
        <f>D28-E28</f>
        <v>0</v>
      </c>
    </row>
    <row r="29" spans="1:7" x14ac:dyDescent="0.25">
      <c r="A29" s="63" t="s">
        <v>383</v>
      </c>
      <c r="B29" s="71"/>
      <c r="C29" s="71"/>
      <c r="D29" s="71"/>
      <c r="E29" s="71"/>
      <c r="F29" s="71"/>
      <c r="G29" s="72">
        <f t="shared" ref="G29:G36" si="6">D29-E29</f>
        <v>0</v>
      </c>
    </row>
    <row r="30" spans="1:7" x14ac:dyDescent="0.25">
      <c r="A30" s="63" t="s">
        <v>384</v>
      </c>
      <c r="B30" s="71"/>
      <c r="C30" s="71"/>
      <c r="D30" s="71"/>
      <c r="E30" s="71"/>
      <c r="F30" s="71"/>
      <c r="G30" s="72">
        <f t="shared" si="6"/>
        <v>0</v>
      </c>
    </row>
    <row r="31" spans="1:7" x14ac:dyDescent="0.25">
      <c r="A31" s="63" t="s">
        <v>385</v>
      </c>
      <c r="B31" s="71"/>
      <c r="C31" s="71"/>
      <c r="D31" s="71"/>
      <c r="E31" s="71"/>
      <c r="F31" s="71"/>
      <c r="G31" s="72">
        <f t="shared" si="6"/>
        <v>0</v>
      </c>
    </row>
    <row r="32" spans="1:7" x14ac:dyDescent="0.25">
      <c r="A32" s="63" t="s">
        <v>386</v>
      </c>
      <c r="B32" s="71"/>
      <c r="C32" s="71"/>
      <c r="D32" s="71"/>
      <c r="E32" s="71"/>
      <c r="F32" s="71"/>
      <c r="G32" s="72">
        <f t="shared" si="6"/>
        <v>0</v>
      </c>
    </row>
    <row r="33" spans="1:7" x14ac:dyDescent="0.25">
      <c r="A33" s="63" t="s">
        <v>387</v>
      </c>
      <c r="B33" s="71"/>
      <c r="C33" s="71"/>
      <c r="D33" s="71"/>
      <c r="E33" s="71"/>
      <c r="F33" s="71"/>
      <c r="G33" s="72">
        <f t="shared" si="6"/>
        <v>0</v>
      </c>
    </row>
    <row r="34" spans="1:7" x14ac:dyDescent="0.25">
      <c r="A34" s="63" t="s">
        <v>388</v>
      </c>
      <c r="B34" s="71"/>
      <c r="C34" s="71"/>
      <c r="D34" s="71"/>
      <c r="E34" s="71"/>
      <c r="F34" s="71"/>
      <c r="G34" s="72">
        <f t="shared" si="6"/>
        <v>0</v>
      </c>
    </row>
    <row r="35" spans="1:7" x14ac:dyDescent="0.25">
      <c r="A35" s="63" t="s">
        <v>389</v>
      </c>
      <c r="B35" s="71"/>
      <c r="C35" s="71"/>
      <c r="D35" s="71"/>
      <c r="E35" s="71"/>
      <c r="F35" s="71"/>
      <c r="G35" s="72">
        <f t="shared" si="6"/>
        <v>0</v>
      </c>
    </row>
    <row r="36" spans="1:7" x14ac:dyDescent="0.25">
      <c r="A36" s="63" t="s">
        <v>390</v>
      </c>
      <c r="B36" s="71"/>
      <c r="C36" s="71"/>
      <c r="D36" s="71"/>
      <c r="E36" s="71"/>
      <c r="F36" s="71"/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>
        <f>D38-E38</f>
        <v>0</v>
      </c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>
        <f t="shared" ref="G39:G41" si="8">D39-E39</f>
        <v>0</v>
      </c>
    </row>
    <row r="40" spans="1:7" x14ac:dyDescent="0.25">
      <c r="A40" s="69" t="s">
        <v>393</v>
      </c>
      <c r="B40" s="72"/>
      <c r="C40" s="72"/>
      <c r="D40" s="72"/>
      <c r="E40" s="72"/>
      <c r="F40" s="72"/>
      <c r="G40" s="72">
        <f t="shared" si="8"/>
        <v>0</v>
      </c>
    </row>
    <row r="41" spans="1:7" x14ac:dyDescent="0.25">
      <c r="A41" s="69" t="s">
        <v>394</v>
      </c>
      <c r="B41" s="72"/>
      <c r="C41" s="72"/>
      <c r="D41" s="72"/>
      <c r="E41" s="72"/>
      <c r="F41" s="72"/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>
        <f>D45-E45</f>
        <v>0</v>
      </c>
    </row>
    <row r="46" spans="1:7" x14ac:dyDescent="0.25">
      <c r="A46" s="69" t="s">
        <v>366</v>
      </c>
      <c r="B46" s="72"/>
      <c r="C46" s="72"/>
      <c r="D46" s="72"/>
      <c r="E46" s="72"/>
      <c r="F46" s="72"/>
      <c r="G46" s="72">
        <f t="shared" ref="G46:G52" si="11">D46-E46</f>
        <v>0</v>
      </c>
    </row>
    <row r="47" spans="1:7" x14ac:dyDescent="0.25">
      <c r="A47" s="69" t="s">
        <v>367</v>
      </c>
      <c r="B47" s="72"/>
      <c r="C47" s="72"/>
      <c r="D47" s="72"/>
      <c r="E47" s="72"/>
      <c r="F47" s="72"/>
      <c r="G47" s="72">
        <f t="shared" si="11"/>
        <v>0</v>
      </c>
    </row>
    <row r="48" spans="1:7" x14ac:dyDescent="0.25">
      <c r="A48" s="69" t="s">
        <v>368</v>
      </c>
      <c r="B48" s="72"/>
      <c r="C48" s="72"/>
      <c r="D48" s="72"/>
      <c r="E48" s="72"/>
      <c r="F48" s="72"/>
      <c r="G48" s="72">
        <f t="shared" si="11"/>
        <v>0</v>
      </c>
    </row>
    <row r="49" spans="1:7" x14ac:dyDescent="0.25">
      <c r="A49" s="69" t="s">
        <v>369</v>
      </c>
      <c r="B49" s="72"/>
      <c r="C49" s="72"/>
      <c r="D49" s="72"/>
      <c r="E49" s="72"/>
      <c r="F49" s="72"/>
      <c r="G49" s="72">
        <f t="shared" si="11"/>
        <v>0</v>
      </c>
    </row>
    <row r="50" spans="1:7" x14ac:dyDescent="0.25">
      <c r="A50" s="69" t="s">
        <v>370</v>
      </c>
      <c r="B50" s="72"/>
      <c r="C50" s="72"/>
      <c r="D50" s="72"/>
      <c r="E50" s="72"/>
      <c r="F50" s="72"/>
      <c r="G50" s="72">
        <f t="shared" si="11"/>
        <v>0</v>
      </c>
    </row>
    <row r="51" spans="1:7" x14ac:dyDescent="0.25">
      <c r="A51" s="69" t="s">
        <v>371</v>
      </c>
      <c r="B51" s="72"/>
      <c r="C51" s="72"/>
      <c r="D51" s="72"/>
      <c r="E51" s="72"/>
      <c r="F51" s="72"/>
      <c r="G51" s="72">
        <f t="shared" si="11"/>
        <v>0</v>
      </c>
    </row>
    <row r="52" spans="1:7" x14ac:dyDescent="0.25">
      <c r="A52" s="69" t="s">
        <v>372</v>
      </c>
      <c r="B52" s="72"/>
      <c r="C52" s="72"/>
      <c r="D52" s="72"/>
      <c r="E52" s="72"/>
      <c r="F52" s="72"/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>
        <f>D54-E54</f>
        <v>0</v>
      </c>
    </row>
    <row r="55" spans="1:7" x14ac:dyDescent="0.25">
      <c r="A55" s="69" t="s">
        <v>375</v>
      </c>
      <c r="B55" s="71"/>
      <c r="C55" s="71"/>
      <c r="D55" s="71"/>
      <c r="E55" s="71"/>
      <c r="F55" s="71"/>
      <c r="G55" s="72">
        <f t="shared" ref="G55:G60" si="13">D55-E55</f>
        <v>0</v>
      </c>
    </row>
    <row r="56" spans="1:7" x14ac:dyDescent="0.25">
      <c r="A56" s="69" t="s">
        <v>376</v>
      </c>
      <c r="B56" s="71"/>
      <c r="C56" s="71"/>
      <c r="D56" s="71"/>
      <c r="E56" s="71"/>
      <c r="F56" s="71"/>
      <c r="G56" s="72">
        <f t="shared" si="13"/>
        <v>0</v>
      </c>
    </row>
    <row r="57" spans="1:7" x14ac:dyDescent="0.25">
      <c r="A57" s="48" t="s">
        <v>377</v>
      </c>
      <c r="B57" s="71"/>
      <c r="C57" s="71"/>
      <c r="D57" s="71"/>
      <c r="E57" s="71"/>
      <c r="F57" s="71"/>
      <c r="G57" s="72">
        <f t="shared" si="13"/>
        <v>0</v>
      </c>
    </row>
    <row r="58" spans="1:7" x14ac:dyDescent="0.25">
      <c r="A58" s="69" t="s">
        <v>378</v>
      </c>
      <c r="B58" s="71"/>
      <c r="C58" s="71"/>
      <c r="D58" s="71"/>
      <c r="E58" s="71"/>
      <c r="F58" s="71"/>
      <c r="G58" s="72">
        <f t="shared" si="13"/>
        <v>0</v>
      </c>
    </row>
    <row r="59" spans="1:7" x14ac:dyDescent="0.25">
      <c r="A59" s="69" t="s">
        <v>379</v>
      </c>
      <c r="B59" s="71"/>
      <c r="C59" s="71"/>
      <c r="D59" s="71"/>
      <c r="E59" s="71"/>
      <c r="F59" s="71"/>
      <c r="G59" s="72">
        <f t="shared" si="13"/>
        <v>0</v>
      </c>
    </row>
    <row r="60" spans="1:7" x14ac:dyDescent="0.25">
      <c r="A60" s="69" t="s">
        <v>380</v>
      </c>
      <c r="B60" s="71"/>
      <c r="C60" s="71"/>
      <c r="D60" s="71"/>
      <c r="E60" s="71"/>
      <c r="F60" s="71"/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>
        <f>D62-E62</f>
        <v>0</v>
      </c>
    </row>
    <row r="63" spans="1:7" x14ac:dyDescent="0.25">
      <c r="A63" s="69" t="s">
        <v>383</v>
      </c>
      <c r="B63" s="71"/>
      <c r="C63" s="71"/>
      <c r="D63" s="71"/>
      <c r="E63" s="71"/>
      <c r="F63" s="71"/>
      <c r="G63" s="72">
        <f t="shared" ref="G63:G70" si="15">D63-E63</f>
        <v>0</v>
      </c>
    </row>
    <row r="64" spans="1:7" x14ac:dyDescent="0.25">
      <c r="A64" s="69" t="s">
        <v>384</v>
      </c>
      <c r="B64" s="71"/>
      <c r="C64" s="71"/>
      <c r="D64" s="71"/>
      <c r="E64" s="71"/>
      <c r="F64" s="71"/>
      <c r="G64" s="72">
        <f t="shared" si="15"/>
        <v>0</v>
      </c>
    </row>
    <row r="65" spans="1:8" x14ac:dyDescent="0.25">
      <c r="A65" s="69" t="s">
        <v>385</v>
      </c>
      <c r="B65" s="71"/>
      <c r="C65" s="71"/>
      <c r="D65" s="71"/>
      <c r="E65" s="71"/>
      <c r="F65" s="71"/>
      <c r="G65" s="72">
        <f t="shared" si="15"/>
        <v>0</v>
      </c>
    </row>
    <row r="66" spans="1:8" x14ac:dyDescent="0.25">
      <c r="A66" s="69" t="s">
        <v>386</v>
      </c>
      <c r="B66" s="71"/>
      <c r="C66" s="71"/>
      <c r="D66" s="71"/>
      <c r="E66" s="71"/>
      <c r="F66" s="71"/>
      <c r="G66" s="72">
        <f t="shared" si="15"/>
        <v>0</v>
      </c>
    </row>
    <row r="67" spans="1:8" x14ac:dyDescent="0.25">
      <c r="A67" s="69" t="s">
        <v>387</v>
      </c>
      <c r="B67" s="71"/>
      <c r="C67" s="71"/>
      <c r="D67" s="71"/>
      <c r="E67" s="71"/>
      <c r="F67" s="71"/>
      <c r="G67" s="72">
        <f t="shared" si="15"/>
        <v>0</v>
      </c>
    </row>
    <row r="68" spans="1:8" x14ac:dyDescent="0.25">
      <c r="A68" s="69" t="s">
        <v>388</v>
      </c>
      <c r="B68" s="71"/>
      <c r="C68" s="71"/>
      <c r="D68" s="71"/>
      <c r="E68" s="71"/>
      <c r="F68" s="71"/>
      <c r="G68" s="72">
        <f t="shared" si="15"/>
        <v>0</v>
      </c>
    </row>
    <row r="69" spans="1:8" x14ac:dyDescent="0.25">
      <c r="A69" s="69" t="s">
        <v>389</v>
      </c>
      <c r="B69" s="71"/>
      <c r="C69" s="71"/>
      <c r="D69" s="71"/>
      <c r="E69" s="71"/>
      <c r="F69" s="71"/>
      <c r="G69" s="72">
        <f t="shared" si="15"/>
        <v>0</v>
      </c>
    </row>
    <row r="70" spans="1:8" x14ac:dyDescent="0.25">
      <c r="A70" s="69" t="s">
        <v>390</v>
      </c>
      <c r="B70" s="71"/>
      <c r="C70" s="71"/>
      <c r="D70" s="71"/>
      <c r="E70" s="71"/>
      <c r="F70" s="71"/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>
        <f>D72-E72</f>
        <v>0</v>
      </c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>
        <f t="shared" ref="G73:G75" si="17">D73-E73</f>
        <v>0</v>
      </c>
    </row>
    <row r="74" spans="1:8" x14ac:dyDescent="0.25">
      <c r="A74" s="69" t="s">
        <v>393</v>
      </c>
      <c r="B74" s="71"/>
      <c r="C74" s="71"/>
      <c r="D74" s="71"/>
      <c r="E74" s="71"/>
      <c r="F74" s="71"/>
      <c r="G74" s="72">
        <f t="shared" si="17"/>
        <v>0</v>
      </c>
    </row>
    <row r="75" spans="1:8" x14ac:dyDescent="0.25">
      <c r="A75" s="69" t="s">
        <v>394</v>
      </c>
      <c r="B75" s="71"/>
      <c r="C75" s="71"/>
      <c r="D75" s="71"/>
      <c r="E75" s="71"/>
      <c r="F75" s="71"/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2782500</v>
      </c>
      <c r="C77" s="73">
        <f t="shared" ref="C77:F77" si="18">C43+C9</f>
        <v>335275.13</v>
      </c>
      <c r="D77" s="73">
        <f t="shared" si="18"/>
        <v>3117775.13</v>
      </c>
      <c r="E77" s="73">
        <f t="shared" si="18"/>
        <v>50851.7</v>
      </c>
      <c r="F77" s="73">
        <f t="shared" si="18"/>
        <v>50851.7</v>
      </c>
      <c r="G77" s="73">
        <f>G43+G9</f>
        <v>3066923.4299999997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2782500</v>
      </c>
      <c r="Q2" s="18">
        <f>'Formato 6 c)'!C9</f>
        <v>335275.13</v>
      </c>
      <c r="R2" s="18">
        <f>'Formato 6 c)'!D9</f>
        <v>3117775.13</v>
      </c>
      <c r="S2" s="18">
        <f>'Formato 6 c)'!E9</f>
        <v>50851.7</v>
      </c>
      <c r="T2" s="18">
        <f>'Formato 6 c)'!F9</f>
        <v>50851.7</v>
      </c>
      <c r="U2" s="18">
        <f>'Formato 6 c)'!G9</f>
        <v>3066923.4299999997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2782500</v>
      </c>
      <c r="Q12" s="18">
        <f>'Formato 6 c)'!C19</f>
        <v>335275.13</v>
      </c>
      <c r="R12" s="18">
        <f>'Formato 6 c)'!D19</f>
        <v>3117775.13</v>
      </c>
      <c r="S12" s="18">
        <f>'Formato 6 c)'!E19</f>
        <v>50851.7</v>
      </c>
      <c r="T12" s="18">
        <f>'Formato 6 c)'!F19</f>
        <v>50851.7</v>
      </c>
      <c r="U12" s="18">
        <f>'Formato 6 c)'!G19</f>
        <v>3066923.4299999997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2782500</v>
      </c>
      <c r="Q16" s="18">
        <f>'Formato 6 c)'!C23</f>
        <v>335275.13</v>
      </c>
      <c r="R16" s="18">
        <f>'Formato 6 c)'!D23</f>
        <v>3117775.13</v>
      </c>
      <c r="S16" s="18">
        <f>'Formato 6 c)'!E23</f>
        <v>50851.7</v>
      </c>
      <c r="T16" s="18">
        <f>'Formato 6 c)'!F23</f>
        <v>50851.7</v>
      </c>
      <c r="U16" s="18">
        <f>'Formato 6 c)'!G23</f>
        <v>3066923.4299999997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2782500</v>
      </c>
      <c r="Q68" s="18">
        <f>'Formato 6 c)'!C77</f>
        <v>335275.13</v>
      </c>
      <c r="R68" s="18">
        <f>'Formato 6 c)'!D77</f>
        <v>3117775.13</v>
      </c>
      <c r="S68" s="18">
        <f>'Formato 6 c)'!E77</f>
        <v>50851.7</v>
      </c>
      <c r="T68" s="18">
        <f>'Formato 6 c)'!F77</f>
        <v>50851.7</v>
      </c>
      <c r="U68" s="18">
        <f>'Formato 6 c)'!G77</f>
        <v>3066923.4299999997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 LA FERIA DE SAN FRANCISCO DEL RINCON, GTO., Gobierno del Estado de Guanajuato</v>
      </c>
    </row>
    <row r="7" spans="2:3" ht="14.25" x14ac:dyDescent="0.45">
      <c r="C7" t="str">
        <f>CONCATENATE(ENTE_PUBLICO," (a)")</f>
        <v>PATRONATO DE LA FERIA DE SAN FRANCISCO DEL RINCON,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1157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 Francisco del Rincón, Gobierno del Estado de Guanajuato</v>
      </c>
    </row>
    <row r="12" spans="2:3" x14ac:dyDescent="0.25">
      <c r="B12" t="s">
        <v>794</v>
      </c>
      <c r="C12" s="24">
        <v>2018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2018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2018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2018 (m = g – l)</v>
      </c>
    </row>
    <row r="20" spans="4:9" ht="57" x14ac:dyDescent="0.45">
      <c r="D20" s="21" t="str">
        <f>CONCATENATE(ANIO_INFORME, " (d)")</f>
        <v>2018 (d)</v>
      </c>
      <c r="E20" s="22" t="str">
        <f>CONCATENATE("31 de diciembre de ",ANIO_INFORME-1, " (e)")</f>
        <v>31 de diciembre de 2017 (e)</v>
      </c>
      <c r="F20" s="31" t="str">
        <f>CONCATENATE("Saldo al 31 de diciembre de ",ANIO_INFORME-1, " (d)")</f>
        <v>Saldo al 31 de diciembre de 2017 (d)</v>
      </c>
    </row>
    <row r="23" spans="4:9" ht="14.25" x14ac:dyDescent="0.45">
      <c r="D23" s="33">
        <f>ANIO_INFORME + 1</f>
        <v>2019</v>
      </c>
      <c r="E23" s="34" t="str">
        <f>CONCATENATE(ANIO_INFORME + 2, " (d)")</f>
        <v>2020 (d)</v>
      </c>
      <c r="F23" s="34" t="str">
        <f>CONCATENATE(ANIO_INFORME + 3, " (d)")</f>
        <v>2021 (d)</v>
      </c>
      <c r="G23" s="34" t="str">
        <f>CONCATENATE(ANIO_INFORME + 4, " (d)")</f>
        <v>2022 (d)</v>
      </c>
      <c r="H23" s="34" t="str">
        <f>CONCATENATE(ANIO_INFORME + 5, " (d)")</f>
        <v>2023 (d)</v>
      </c>
      <c r="I23" s="34" t="str">
        <f>CONCATENATE(ANIO_INFORME + 6, " (d)")</f>
        <v>2024 (d)</v>
      </c>
    </row>
    <row r="25" spans="4:9" x14ac:dyDescent="0.25">
      <c r="D25" s="35" t="str">
        <f>CONCATENATE(ANIO_INFORME - 5, " ",CHAR(185)," (c)")</f>
        <v>2013 ¹ (c)</v>
      </c>
      <c r="E25" s="35" t="str">
        <f>CONCATENATE(ANIO_INFORME - 4, " ",CHAR(185)," (c)")</f>
        <v>2014 ¹ (c)</v>
      </c>
      <c r="F25" s="35" t="str">
        <f>CONCATENATE(ANIO_INFORME - 3, " ",CHAR(185)," (c)")</f>
        <v>2015 ¹ (c)</v>
      </c>
      <c r="G25" s="35" t="str">
        <f>CONCATENATE(ANIO_INFORME - 2, " ",CHAR(185)," (c)")</f>
        <v>2016 ¹ (c)</v>
      </c>
      <c r="H25" s="35" t="str">
        <f>CONCATENATE(ANIO_INFORME - 1, " ",CHAR(185)," (c)")</f>
        <v>2017 ¹ (c)</v>
      </c>
      <c r="I25" s="33">
        <f>ANIO_INFORME</f>
        <v>2018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39">
        <v>-1.7976931348623099E+100</v>
      </c>
      <c r="E30" s="139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60" zoomScaleNormal="60" workbookViewId="0">
      <selection activeCell="B22" sqref="B22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2018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40000</v>
      </c>
      <c r="C9" s="66">
        <f t="shared" ref="C9:F9" si="0">SUM(C10,C11,C12,C15,C16,C19)</f>
        <v>20585</v>
      </c>
      <c r="D9" s="66">
        <f t="shared" si="0"/>
        <v>60585</v>
      </c>
      <c r="E9" s="66">
        <f t="shared" si="0"/>
        <v>20585</v>
      </c>
      <c r="F9" s="66">
        <f t="shared" si="0"/>
        <v>20585</v>
      </c>
      <c r="G9" s="66">
        <f>SUM(G10,G11,G12,G15,G16,G19)</f>
        <v>40000</v>
      </c>
    </row>
    <row r="10" spans="1:7" x14ac:dyDescent="0.25">
      <c r="A10" s="53" t="s">
        <v>401</v>
      </c>
      <c r="B10" s="67">
        <v>40000</v>
      </c>
      <c r="C10" s="67">
        <v>20585</v>
      </c>
      <c r="D10" s="67">
        <v>60585</v>
      </c>
      <c r="E10" s="67">
        <v>20585</v>
      </c>
      <c r="F10" s="67">
        <v>20585</v>
      </c>
      <c r="G10" s="67">
        <f>D10-E10</f>
        <v>40000</v>
      </c>
    </row>
    <row r="11" spans="1:7" x14ac:dyDescent="0.25">
      <c r="A11" s="53" t="s">
        <v>402</v>
      </c>
      <c r="B11" s="67"/>
      <c r="C11" s="67"/>
      <c r="D11" s="67">
        <v>0</v>
      </c>
      <c r="E11" s="67"/>
      <c r="F11" s="67"/>
      <c r="G11" s="67">
        <f>D11-E11</f>
        <v>0</v>
      </c>
    </row>
    <row r="12" spans="1:7" x14ac:dyDescent="0.25">
      <c r="A12" s="53" t="s">
        <v>403</v>
      </c>
      <c r="B12" s="67">
        <v>0</v>
      </c>
      <c r="C12" s="67">
        <v>0</v>
      </c>
      <c r="D12" s="67">
        <v>0</v>
      </c>
      <c r="E12" s="67">
        <v>0</v>
      </c>
      <c r="F12" s="67">
        <v>0</v>
      </c>
      <c r="G12" s="67">
        <f>G13+G14</f>
        <v>0</v>
      </c>
    </row>
    <row r="13" spans="1:7" x14ac:dyDescent="0.25">
      <c r="A13" s="63" t="s">
        <v>404</v>
      </c>
      <c r="B13" s="67"/>
      <c r="C13" s="67"/>
      <c r="D13" s="67">
        <v>0</v>
      </c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>
        <v>0</v>
      </c>
      <c r="E14" s="67"/>
      <c r="F14" s="67"/>
      <c r="G14" s="67">
        <f t="shared" ref="G14:G15" si="1">D14-E14</f>
        <v>0</v>
      </c>
    </row>
    <row r="15" spans="1:7" x14ac:dyDescent="0.25">
      <c r="A15" s="53" t="s">
        <v>406</v>
      </c>
      <c r="B15" s="67"/>
      <c r="C15" s="67"/>
      <c r="D15" s="67">
        <v>0</v>
      </c>
      <c r="E15" s="67"/>
      <c r="F15" s="67"/>
      <c r="G15" s="67">
        <f t="shared" si="1"/>
        <v>0</v>
      </c>
    </row>
    <row r="16" spans="1:7" x14ac:dyDescent="0.25">
      <c r="A16" s="64" t="s">
        <v>407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7">
        <f t="shared" ref="G16" si="2">G17+G18</f>
        <v>0</v>
      </c>
    </row>
    <row r="17" spans="1:7" x14ac:dyDescent="0.25">
      <c r="A17" s="63" t="s">
        <v>408</v>
      </c>
      <c r="B17" s="67"/>
      <c r="C17" s="67"/>
      <c r="D17" s="67">
        <v>0</v>
      </c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>
        <v>0</v>
      </c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>
        <v>0</v>
      </c>
      <c r="E19" s="67"/>
      <c r="F19" s="67"/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67"/>
      <c r="C22" s="67"/>
      <c r="D22" s="67"/>
      <c r="E22" s="67"/>
      <c r="F22" s="67"/>
      <c r="G22" s="67">
        <f>D22-E22</f>
        <v>0</v>
      </c>
    </row>
    <row r="23" spans="1:7" s="24" customFormat="1" x14ac:dyDescent="0.25">
      <c r="A23" s="53" t="s">
        <v>402</v>
      </c>
      <c r="B23" s="67"/>
      <c r="C23" s="67"/>
      <c r="D23" s="67"/>
      <c r="E23" s="67"/>
      <c r="F23" s="67"/>
      <c r="G23" s="67">
        <f>D23-E23</f>
        <v>0</v>
      </c>
    </row>
    <row r="24" spans="1:7" s="24" customFormat="1" x14ac:dyDescent="0.25">
      <c r="A24" s="53" t="s">
        <v>403</v>
      </c>
      <c r="B24" s="67"/>
      <c r="C24" s="67"/>
      <c r="D24" s="67"/>
      <c r="E24" s="67"/>
      <c r="F24" s="67"/>
      <c r="G24" s="67">
        <f t="shared" ref="G24" si="4">G25+G26</f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5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5"/>
        <v>0</v>
      </c>
    </row>
    <row r="28" spans="1:7" s="24" customFormat="1" x14ac:dyDescent="0.25">
      <c r="A28" s="64" t="s">
        <v>407</v>
      </c>
      <c r="B28" s="67"/>
      <c r="C28" s="67"/>
      <c r="D28" s="67"/>
      <c r="E28" s="67"/>
      <c r="F28" s="67"/>
      <c r="G28" s="67">
        <f t="shared" ref="G28" si="6">G29+G30</f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7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7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40000</v>
      </c>
      <c r="C33" s="66">
        <f t="shared" ref="C33:G33" si="8">C21+C9</f>
        <v>20585</v>
      </c>
      <c r="D33" s="66">
        <f t="shared" si="8"/>
        <v>60585</v>
      </c>
      <c r="E33" s="66">
        <f t="shared" si="8"/>
        <v>20585</v>
      </c>
      <c r="F33" s="66">
        <f t="shared" si="8"/>
        <v>20585</v>
      </c>
      <c r="G33" s="66">
        <f t="shared" si="8"/>
        <v>40000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40000</v>
      </c>
      <c r="Q2" s="18">
        <f>'Formato 6 d)'!C9</f>
        <v>20585</v>
      </c>
      <c r="R2" s="18">
        <f>'Formato 6 d)'!D9</f>
        <v>60585</v>
      </c>
      <c r="S2" s="18">
        <f>'Formato 6 d)'!E9</f>
        <v>20585</v>
      </c>
      <c r="T2" s="18">
        <f>'Formato 6 d)'!F9</f>
        <v>20585</v>
      </c>
      <c r="U2" s="18">
        <f>'Formato 6 d)'!G9</f>
        <v>40000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40000</v>
      </c>
      <c r="Q3" s="18">
        <f>'Formato 6 d)'!C10</f>
        <v>20585</v>
      </c>
      <c r="R3" s="18">
        <f>'Formato 6 d)'!D10</f>
        <v>60585</v>
      </c>
      <c r="S3" s="18">
        <f>'Formato 6 d)'!E10</f>
        <v>20585</v>
      </c>
      <c r="T3" s="18">
        <f>'Formato 6 d)'!F10</f>
        <v>20585</v>
      </c>
      <c r="U3" s="18">
        <f>'Formato 6 d)'!G10</f>
        <v>40000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40000</v>
      </c>
      <c r="Q24" s="18">
        <f>'Formato 6 d)'!C33</f>
        <v>20585</v>
      </c>
      <c r="R24" s="18">
        <f>'Formato 6 d)'!D33</f>
        <v>60585</v>
      </c>
      <c r="S24" s="18">
        <f>'Formato 6 d)'!E33</f>
        <v>20585</v>
      </c>
      <c r="T24" s="18">
        <f>'Formato 6 d)'!F33</f>
        <v>20585</v>
      </c>
      <c r="U24" s="18">
        <f>'Formato 6 d)'!G33</f>
        <v>40000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G36" sqref="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x14ac:dyDescent="0.25">
      <c r="A27" s="53" t="s">
        <v>266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/>
      <c r="C29" s="61"/>
      <c r="D29" s="61"/>
      <c r="E29" s="61"/>
      <c r="F29" s="61"/>
      <c r="G29" s="61">
        <f t="shared" ref="G29" si="2">G30</f>
        <v>0</v>
      </c>
    </row>
    <row r="30" spans="1:7" x14ac:dyDescent="0.25">
      <c r="A30" s="53" t="s">
        <v>269</v>
      </c>
      <c r="B30" s="60"/>
      <c r="C30" s="60"/>
      <c r="D30" s="60"/>
      <c r="E30" s="60"/>
      <c r="F30" s="60"/>
      <c r="G30" s="60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2019</v>
      </c>
      <c r="C6" s="181" t="str">
        <f>ANIO2P</f>
        <v>2020 (d)</v>
      </c>
      <c r="D6" s="181" t="str">
        <f>ANIO3P</f>
        <v>2021 (d)</v>
      </c>
      <c r="E6" s="181" t="str">
        <f>ANIO4P</f>
        <v>2022 (d)</v>
      </c>
      <c r="F6" s="181" t="str">
        <f>ANIO5P</f>
        <v>2023 (d)</v>
      </c>
      <c r="G6" s="181" t="str">
        <f>ANIO6P</f>
        <v>2024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G35" sqref="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x14ac:dyDescent="0.25">
      <c r="A29" s="53" t="s">
        <v>269</v>
      </c>
      <c r="B29" s="60"/>
      <c r="C29" s="60"/>
      <c r="D29" s="60"/>
      <c r="E29" s="60"/>
      <c r="F29" s="60"/>
      <c r="G29" s="60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6" sqref="G16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San Francisco del Rincón,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2013 ¹ (c)</v>
      </c>
      <c r="C5" s="186" t="str">
        <f>ANIO4R</f>
        <v>2014 ¹ (c)</v>
      </c>
      <c r="D5" s="186" t="str">
        <f>ANIO3R</f>
        <v>2015 ¹ (c)</v>
      </c>
      <c r="E5" s="186" t="str">
        <f>ANIO2R</f>
        <v>2016 ¹ (c)</v>
      </c>
      <c r="F5" s="186" t="str">
        <f>ANIO1R</f>
        <v>2017 ¹ (c)</v>
      </c>
      <c r="G5" s="51">
        <f>ANIO_INFORME</f>
        <v>2018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abSelected="1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PATRONATO DE LA FERIA DE SAN FRANCISCO DEL RINCON, GTO.,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x14ac:dyDescent="0.2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x14ac:dyDescent="0.25">
      <c r="A31" s="136" t="s">
        <v>506</v>
      </c>
      <c r="B31" s="60"/>
      <c r="C31" s="60"/>
      <c r="D31" s="60"/>
      <c r="E31" s="60"/>
      <c r="F31" s="60"/>
    </row>
    <row r="32" spans="1:6" x14ac:dyDescent="0.25">
      <c r="A32" s="136" t="s">
        <v>510</v>
      </c>
      <c r="B32" s="60"/>
      <c r="C32" s="60"/>
      <c r="D32" s="60"/>
      <c r="E32" s="60"/>
      <c r="F32" s="60"/>
    </row>
    <row r="33" spans="1:6" x14ac:dyDescent="0.25">
      <c r="A33" s="136" t="s">
        <v>522</v>
      </c>
      <c r="B33" s="60"/>
      <c r="C33" s="60"/>
      <c r="D33" s="60"/>
      <c r="E33" s="60"/>
      <c r="F33" s="60"/>
    </row>
    <row r="34" spans="1:6" x14ac:dyDescent="0.2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D49" zoomScale="70" zoomScaleNormal="7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2" t="s">
        <v>3284</v>
      </c>
      <c r="B6" s="133" t="str">
        <f>ANIO</f>
        <v>2018 (d)</v>
      </c>
      <c r="C6" s="130" t="str">
        <f>ULTIMO</f>
        <v>31 de diciembre de 2017 (e)</v>
      </c>
      <c r="D6" s="134" t="s">
        <v>0</v>
      </c>
      <c r="E6" s="133" t="str">
        <f>ANIO</f>
        <v>2018 (d)</v>
      </c>
      <c r="F6" s="130" t="str">
        <f>ULTIMO</f>
        <v>31 de diciembre de 2017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331599.28000000003</v>
      </c>
      <c r="C9" s="60">
        <f>SUM(C10:C16)</f>
        <v>381244.68</v>
      </c>
      <c r="D9" s="100" t="s">
        <v>54</v>
      </c>
      <c r="E9" s="60">
        <f>SUM(E10:E18)</f>
        <v>4677.62</v>
      </c>
      <c r="F9" s="60">
        <f>SUM(F10:F18)</f>
        <v>3471.3199999999997</v>
      </c>
    </row>
    <row r="10" spans="1:6" x14ac:dyDescent="0.25">
      <c r="A10" s="96" t="s">
        <v>4</v>
      </c>
      <c r="B10" s="148"/>
      <c r="C10" s="148"/>
      <c r="D10" s="101" t="s">
        <v>55</v>
      </c>
      <c r="E10" s="60">
        <v>140.33000000000001</v>
      </c>
      <c r="F10" s="60">
        <v>140.33000000000001</v>
      </c>
    </row>
    <row r="11" spans="1:6" x14ac:dyDescent="0.25">
      <c r="A11" s="96" t="s">
        <v>5</v>
      </c>
      <c r="B11" s="148">
        <v>331599.28000000003</v>
      </c>
      <c r="C11" s="148">
        <v>381244.68</v>
      </c>
      <c r="D11" s="101" t="s">
        <v>56</v>
      </c>
      <c r="E11" s="60">
        <v>0</v>
      </c>
      <c r="F11" s="60">
        <v>0</v>
      </c>
    </row>
    <row r="12" spans="1:6" x14ac:dyDescent="0.25">
      <c r="A12" s="96" t="s">
        <v>6</v>
      </c>
      <c r="B12" s="148"/>
      <c r="C12" s="148"/>
      <c r="D12" s="101" t="s">
        <v>57</v>
      </c>
      <c r="E12" s="60"/>
      <c r="F12" s="60"/>
    </row>
    <row r="13" spans="1:6" x14ac:dyDescent="0.25">
      <c r="A13" s="96" t="s">
        <v>7</v>
      </c>
      <c r="B13" s="148"/>
      <c r="C13" s="148"/>
      <c r="D13" s="101" t="s">
        <v>58</v>
      </c>
      <c r="E13" s="60"/>
      <c r="F13" s="60"/>
    </row>
    <row r="14" spans="1:6" x14ac:dyDescent="0.25">
      <c r="A14" s="96" t="s">
        <v>8</v>
      </c>
      <c r="B14" s="148"/>
      <c r="C14" s="148"/>
      <c r="D14" s="101" t="s">
        <v>59</v>
      </c>
      <c r="E14" s="60"/>
      <c r="F14" s="60"/>
    </row>
    <row r="15" spans="1:6" x14ac:dyDescent="0.25">
      <c r="A15" s="96" t="s">
        <v>9</v>
      </c>
      <c r="B15" s="148"/>
      <c r="C15" s="148"/>
      <c r="D15" s="101" t="s">
        <v>60</v>
      </c>
      <c r="E15" s="60"/>
      <c r="F15" s="60"/>
    </row>
    <row r="16" spans="1:6" x14ac:dyDescent="0.25">
      <c r="A16" s="96" t="s">
        <v>10</v>
      </c>
      <c r="B16" s="148"/>
      <c r="C16" s="148"/>
      <c r="D16" s="101" t="s">
        <v>61</v>
      </c>
      <c r="E16" s="60">
        <v>4537.29</v>
      </c>
      <c r="F16" s="60">
        <v>3330.99</v>
      </c>
    </row>
    <row r="17" spans="1:6" x14ac:dyDescent="0.25">
      <c r="A17" s="95" t="s">
        <v>11</v>
      </c>
      <c r="B17" s="60">
        <f>SUM(B18:B24)</f>
        <v>81816.469999999987</v>
      </c>
      <c r="C17" s="60">
        <f>SUM(C18:C24)</f>
        <v>81816.469999999987</v>
      </c>
      <c r="D17" s="101" t="s">
        <v>62</v>
      </c>
      <c r="E17" s="60"/>
      <c r="F17" s="60"/>
    </row>
    <row r="18" spans="1:6" x14ac:dyDescent="0.25">
      <c r="A18" s="97" t="s">
        <v>12</v>
      </c>
      <c r="B18" s="148"/>
      <c r="C18" s="148"/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148"/>
      <c r="C19" s="148"/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148">
        <v>0</v>
      </c>
      <c r="C20" s="148">
        <v>0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148"/>
      <c r="C21" s="148"/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148">
        <v>3227.18</v>
      </c>
      <c r="C22" s="148">
        <v>3227.18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148"/>
      <c r="C23" s="148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8">
        <v>78589.289999999994</v>
      </c>
      <c r="C24" s="148">
        <v>78589.289999999994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148"/>
      <c r="C26" s="148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148"/>
      <c r="C27" s="148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48"/>
      <c r="C28" s="148"/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148"/>
      <c r="C29" s="148"/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148"/>
      <c r="C30" s="148"/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0</v>
      </c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0</v>
      </c>
      <c r="F40" s="60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/>
      <c r="C44" s="60"/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/>
      <c r="C45" s="60"/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413415.75</v>
      </c>
      <c r="C47" s="61">
        <f>C9+C17+C25+C31+C38+C41</f>
        <v>463061.14999999997</v>
      </c>
      <c r="D47" s="99" t="s">
        <v>91</v>
      </c>
      <c r="E47" s="61">
        <f>E9+E19+E23+E26+E27+E31+E38+E42</f>
        <v>4677.62</v>
      </c>
      <c r="F47" s="61">
        <f>F9+F19+F23+F26+F27+F31+F38+F42</f>
        <v>3471.3199999999997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0</v>
      </c>
      <c r="C52" s="60">
        <v>0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0</v>
      </c>
      <c r="C53" s="60">
        <v>0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0</v>
      </c>
      <c r="C55" s="60">
        <v>0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4677.62</v>
      </c>
      <c r="F59" s="61">
        <f>F47+F57</f>
        <v>3471.3199999999997</v>
      </c>
    </row>
    <row r="60" spans="1:6" x14ac:dyDescent="0.25">
      <c r="A60" s="55" t="s">
        <v>50</v>
      </c>
      <c r="B60" s="61">
        <f>SUM(B50:B58)</f>
        <v>0</v>
      </c>
      <c r="C60" s="61">
        <f>SUM(C50:C58)</f>
        <v>0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413415.75</v>
      </c>
      <c r="C62" s="61">
        <f>SUM(C47+C60)</f>
        <v>463061.14999999997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-6420</v>
      </c>
      <c r="F63" s="77">
        <f>SUM(F64:F66)</f>
        <v>-6420</v>
      </c>
    </row>
    <row r="64" spans="1:6" x14ac:dyDescent="0.25">
      <c r="A64" s="54"/>
      <c r="B64" s="54"/>
      <c r="C64" s="54"/>
      <c r="D64" s="103" t="s">
        <v>103</v>
      </c>
      <c r="E64" s="77">
        <v>-6420</v>
      </c>
      <c r="F64" s="77">
        <v>-6420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0</v>
      </c>
      <c r="F66" s="77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415158.13</v>
      </c>
      <c r="F68" s="77">
        <f>SUM(F69:F73)</f>
        <v>466009.83</v>
      </c>
    </row>
    <row r="69" spans="1:6" x14ac:dyDescent="0.25">
      <c r="A69" s="12"/>
      <c r="B69" s="54"/>
      <c r="C69" s="54"/>
      <c r="D69" s="103" t="s">
        <v>107</v>
      </c>
      <c r="E69" s="77">
        <v>-50851.7</v>
      </c>
      <c r="F69" s="77">
        <v>211948.38</v>
      </c>
    </row>
    <row r="70" spans="1:6" x14ac:dyDescent="0.25">
      <c r="A70" s="12"/>
      <c r="B70" s="54"/>
      <c r="C70" s="54"/>
      <c r="D70" s="103" t="s">
        <v>108</v>
      </c>
      <c r="E70" s="77">
        <v>466009.83</v>
      </c>
      <c r="F70" s="77">
        <v>254061.45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408738.13</v>
      </c>
      <c r="F79" s="61">
        <f>F63+F68+F75</f>
        <v>459589.83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413415.75</v>
      </c>
      <c r="F81" s="61">
        <f>F59+F79</f>
        <v>463061.15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331599.28000000003</v>
      </c>
      <c r="Q4" s="18">
        <f>'Formato 1'!C9</f>
        <v>381244.68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331599.28000000003</v>
      </c>
      <c r="Q6" s="18">
        <f>'Formato 1'!C11</f>
        <v>381244.68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81816.469999999987</v>
      </c>
      <c r="Q12" s="18">
        <f>'Formato 1'!C17</f>
        <v>81816.469999999987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3227.18</v>
      </c>
      <c r="Q17" s="18">
        <f>'Formato 1'!C22</f>
        <v>3227.18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78589.289999999994</v>
      </c>
      <c r="Q19" s="18">
        <f>'Formato 1'!C24</f>
        <v>78589.289999999994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413415.75</v>
      </c>
      <c r="Q42" s="18">
        <f>'Formato 1'!C47</f>
        <v>463061.14999999997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0</v>
      </c>
      <c r="Q47">
        <f>'Formato 1'!C53</f>
        <v>0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0</v>
      </c>
      <c r="Q49">
        <f>'Formato 1'!C55</f>
        <v>0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0</v>
      </c>
      <c r="Q53">
        <f>'Formato 1'!C60</f>
        <v>0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413415.75</v>
      </c>
      <c r="Q54">
        <f>'Formato 1'!C62</f>
        <v>463061.14999999997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4677.62</v>
      </c>
      <c r="Q57">
        <f>'Formato 1'!F9</f>
        <v>3471.3199999999997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140.33000000000001</v>
      </c>
      <c r="Q58">
        <f>'Formato 1'!F10</f>
        <v>140.33000000000001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4537.29</v>
      </c>
      <c r="Q64">
        <f>'Formato 1'!F16</f>
        <v>3330.99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4677.62</v>
      </c>
      <c r="Q95">
        <f>'Formato 1'!F47</f>
        <v>3471.3199999999997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4677.62</v>
      </c>
      <c r="Q104">
        <f>'Formato 1'!F59</f>
        <v>3471.3199999999997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-6420</v>
      </c>
      <c r="Q106">
        <f>'Formato 1'!F63</f>
        <v>-6420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-6420</v>
      </c>
      <c r="Q107">
        <f>'Formato 1'!F64</f>
        <v>-6420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415158.13</v>
      </c>
      <c r="Q110">
        <f>'Formato 1'!F68</f>
        <v>466009.83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-50851.7</v>
      </c>
      <c r="Q111">
        <f>'Formato 1'!F69</f>
        <v>211948.38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466009.83</v>
      </c>
      <c r="Q112">
        <f>'Formato 1'!F70</f>
        <v>254061.45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408738.13</v>
      </c>
      <c r="Q119">
        <f>'Formato 1'!F79</f>
        <v>459589.83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413415.75</v>
      </c>
      <c r="Q120">
        <f>'Formato 1'!F81</f>
        <v>463061.15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50" zoomScaleNormal="50" workbookViewId="0">
      <selection activeCell="B42" sqref="B42:F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2017 y al 30 de marzo de 2018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2017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1"/>
      <c r="D18" s="131"/>
      <c r="E18" s="131"/>
      <c r="F18" s="61">
        <v>1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1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x14ac:dyDescent="0.2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x14ac:dyDescent="0.2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40" zoomScaleNormal="40" workbookViewId="0">
      <selection activeCell="B15" sqref="B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PATRONATO DE LA FERIA DE SAN FRANCISCO DEL RINCON, GTO.,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2018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30 de marzo de 2018 (k)</v>
      </c>
      <c r="J6" s="130" t="str">
        <f>MONTO2</f>
        <v>Monto pagado de la inversión actualizado al 30 de marzo de 2018 (l)</v>
      </c>
      <c r="K6" s="130" t="str">
        <f>SALDO_PENDIENTE</f>
        <v>Saldo pendiente por pagar de la inversión al 30 de marzo de 2018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3" t="s">
        <v>156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</row>
    <row r="10" spans="1:12" s="24" customFormat="1" ht="14.25" x14ac:dyDescent="0.45">
      <c r="A10" s="113" t="s">
        <v>157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2" s="24" customFormat="1" ht="14.25" x14ac:dyDescent="0.45">
      <c r="A11" s="113" t="s">
        <v>158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</row>
    <row r="12" spans="1:12" s="24" customFormat="1" ht="14.25" x14ac:dyDescent="0.45">
      <c r="A12" s="113" t="s">
        <v>159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2" ht="14.25" x14ac:dyDescent="0.45">
      <c r="A13" s="114" t="s">
        <v>686</v>
      </c>
      <c r="B13" s="112"/>
      <c r="C13" s="112"/>
      <c r="D13" s="112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3" t="s">
        <v>161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2" s="24" customFormat="1" ht="14.25" x14ac:dyDescent="0.45">
      <c r="A16" s="113" t="s">
        <v>162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s="24" customFormat="1" ht="14.25" x14ac:dyDescent="0.45">
      <c r="A17" s="113" t="s">
        <v>163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s="24" customFormat="1" ht="14.25" x14ac:dyDescent="0.45">
      <c r="A18" s="113" t="s">
        <v>164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ht="14.25" x14ac:dyDescent="0.45">
      <c r="A19" s="114" t="s">
        <v>686</v>
      </c>
      <c r="B19" s="112"/>
      <c r="C19" s="112"/>
      <c r="D19" s="112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TES-OUXEGRE</cp:lastModifiedBy>
  <cp:lastPrinted>2017-02-04T00:56:20Z</cp:lastPrinted>
  <dcterms:created xsi:type="dcterms:W3CDTF">2017-01-19T17:59:06Z</dcterms:created>
  <dcterms:modified xsi:type="dcterms:W3CDTF">2018-05-02T15:22:25Z</dcterms:modified>
</cp:coreProperties>
</file>