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RECCIÓN\Desktop\CONTABILIDAD 2018\CONTABILIDAD 1ER TRIMESTRE\"/>
    </mc:Choice>
  </mc:AlternateContent>
  <xr:revisionPtr revIDLastSave="0" documentId="10_ncr:8100000_{D48205DF-78F2-49E6-AA3B-940D65CE25FB}" xr6:coauthVersionLast="32" xr6:coauthVersionMax="32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14865" windowHeight="7980" firstSheet="13" activeTab="27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10" l="1"/>
  <c r="E37" i="10"/>
  <c r="B37" i="10"/>
  <c r="E93" i="6" l="1"/>
  <c r="E75" i="6"/>
  <c r="D93" i="6"/>
  <c r="C93" i="6"/>
  <c r="B71" i="6"/>
  <c r="B62" i="6"/>
  <c r="F53" i="8"/>
  <c r="C53" i="8"/>
  <c r="B53" i="8"/>
  <c r="D12" i="9"/>
  <c r="F16" i="5"/>
  <c r="D41" i="5"/>
  <c r="D13" i="2"/>
  <c r="B13" i="2"/>
  <c r="E19" i="1" l="1"/>
  <c r="C137" i="6" l="1"/>
  <c r="D137" i="6"/>
  <c r="E137" i="6"/>
  <c r="F137" i="6"/>
  <c r="B137" i="6"/>
  <c r="C62" i="6"/>
  <c r="D62" i="6"/>
  <c r="E62" i="6"/>
  <c r="F62" i="6"/>
  <c r="B8" i="10"/>
  <c r="P2" i="28" s="1"/>
  <c r="C6" i="23"/>
  <c r="C7" i="23" s="1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G73" i="8"/>
  <c r="G74" i="8"/>
  <c r="G75" i="8"/>
  <c r="G72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20" i="8"/>
  <c r="G21" i="8"/>
  <c r="G22" i="8"/>
  <c r="G23" i="8"/>
  <c r="G24" i="8"/>
  <c r="G25" i="8"/>
  <c r="G26" i="8"/>
  <c r="G28" i="8"/>
  <c r="G29" i="8"/>
  <c r="G30" i="8"/>
  <c r="G31" i="8"/>
  <c r="G32" i="8"/>
  <c r="G33" i="8"/>
  <c r="G34" i="8"/>
  <c r="G35" i="8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9" i="7" s="1"/>
  <c r="U2" i="25" s="1"/>
  <c r="G17" i="7"/>
  <c r="G10" i="7"/>
  <c r="B10" i="6"/>
  <c r="B18" i="6"/>
  <c r="B28" i="6"/>
  <c r="B38" i="6"/>
  <c r="B48" i="6"/>
  <c r="B58" i="6"/>
  <c r="B75" i="6"/>
  <c r="G152" i="6"/>
  <c r="G153" i="6"/>
  <c r="G154" i="6"/>
  <c r="G155" i="6"/>
  <c r="G156" i="6"/>
  <c r="G157" i="6"/>
  <c r="G151" i="6"/>
  <c r="G148" i="6"/>
  <c r="G149" i="6"/>
  <c r="G147" i="6"/>
  <c r="G139" i="6"/>
  <c r="G140" i="6"/>
  <c r="G141" i="6"/>
  <c r="G142" i="6"/>
  <c r="G143" i="6"/>
  <c r="G144" i="6"/>
  <c r="G145" i="6"/>
  <c r="G138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4" i="6"/>
  <c r="G65" i="6"/>
  <c r="G66" i="6"/>
  <c r="G67" i="6"/>
  <c r="G68" i="6"/>
  <c r="G69" i="6"/>
  <c r="G70" i="6"/>
  <c r="G63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B29" i="13" s="1"/>
  <c r="P22" i="31" s="1"/>
  <c r="G12" i="6"/>
  <c r="G13" i="6"/>
  <c r="G14" i="6"/>
  <c r="G15" i="6"/>
  <c r="G16" i="6"/>
  <c r="G17" i="6"/>
  <c r="G9" i="5"/>
  <c r="G10" i="5"/>
  <c r="G11" i="5"/>
  <c r="G12" i="5"/>
  <c r="U6" i="20" s="1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29" i="5"/>
  <c r="G30" i="5"/>
  <c r="U24" i="20" s="1"/>
  <c r="G31" i="5"/>
  <c r="G32" i="5"/>
  <c r="G33" i="5"/>
  <c r="G34" i="5"/>
  <c r="G36" i="5"/>
  <c r="G35" i="5" s="1"/>
  <c r="U29" i="20" s="1"/>
  <c r="G38" i="5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Q2" i="31" s="1"/>
  <c r="D7" i="13"/>
  <c r="R2" i="31" s="1"/>
  <c r="E7" i="13"/>
  <c r="S2" i="31" s="1"/>
  <c r="F7" i="13"/>
  <c r="T2" i="31" s="1"/>
  <c r="G7" i="13"/>
  <c r="U2" i="31" s="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P2" i="30" s="1"/>
  <c r="C7" i="12"/>
  <c r="D7" i="12"/>
  <c r="R2" i="30" s="1"/>
  <c r="E7" i="12"/>
  <c r="F7" i="12"/>
  <c r="T2" i="30" s="1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Q2" i="29" s="1"/>
  <c r="D8" i="11"/>
  <c r="R2" i="29" s="1"/>
  <c r="E8" i="11"/>
  <c r="F8" i="11"/>
  <c r="T2" i="29" s="1"/>
  <c r="G8" i="11"/>
  <c r="U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S27" i="28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C9" i="9" s="1"/>
  <c r="Q2" i="27" s="1"/>
  <c r="D9" i="9"/>
  <c r="D16" i="9"/>
  <c r="R9" i="27" s="1"/>
  <c r="E12" i="9"/>
  <c r="E16" i="9"/>
  <c r="E9" i="9" s="1"/>
  <c r="S2" i="27" s="1"/>
  <c r="F12" i="9"/>
  <c r="F9" i="9" s="1"/>
  <c r="T2" i="27" s="1"/>
  <c r="F16" i="9"/>
  <c r="T9" i="27" s="1"/>
  <c r="G12" i="9"/>
  <c r="U5" i="27" s="1"/>
  <c r="G16" i="9"/>
  <c r="G9" i="9" s="1"/>
  <c r="U2" i="27" s="1"/>
  <c r="Q3" i="27"/>
  <c r="R3" i="27"/>
  <c r="S3" i="27"/>
  <c r="T3" i="27"/>
  <c r="U3" i="27"/>
  <c r="Q4" i="27"/>
  <c r="R4" i="27"/>
  <c r="S4" i="27"/>
  <c r="T4" i="27"/>
  <c r="U4" i="27"/>
  <c r="S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S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1" i="9" s="1"/>
  <c r="Q20" i="27"/>
  <c r="D24" i="9"/>
  <c r="R16" i="27" s="1"/>
  <c r="D28" i="9"/>
  <c r="R20" i="27" s="1"/>
  <c r="D21" i="9"/>
  <c r="R13" i="27" s="1"/>
  <c r="E24" i="9"/>
  <c r="E21" i="9" s="1"/>
  <c r="E28" i="9"/>
  <c r="S20" i="27" s="1"/>
  <c r="F24" i="9"/>
  <c r="T16" i="27" s="1"/>
  <c r="F28" i="9"/>
  <c r="T20" i="27" s="1"/>
  <c r="F21" i="9"/>
  <c r="T13" i="27" s="1"/>
  <c r="G24" i="9"/>
  <c r="G21" i="9" s="1"/>
  <c r="G28" i="9"/>
  <c r="U20" i="27" s="1"/>
  <c r="Q14" i="27"/>
  <c r="R14" i="27"/>
  <c r="S14" i="27"/>
  <c r="T14" i="27"/>
  <c r="U14" i="27"/>
  <c r="Q15" i="27"/>
  <c r="R15" i="27"/>
  <c r="S15" i="27"/>
  <c r="T15" i="27"/>
  <c r="U15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P5" i="27"/>
  <c r="P6" i="27"/>
  <c r="P7" i="27"/>
  <c r="P8" i="27"/>
  <c r="B16" i="9"/>
  <c r="B9" i="9" s="1"/>
  <c r="P2" i="27" s="1"/>
  <c r="P10" i="27"/>
  <c r="P11" i="27"/>
  <c r="P12" i="27"/>
  <c r="B24" i="9"/>
  <c r="P16" i="27" s="1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C27" i="8"/>
  <c r="Q20" i="26" s="1"/>
  <c r="C37" i="8"/>
  <c r="Q30" i="26" s="1"/>
  <c r="C9" i="8"/>
  <c r="Q2" i="26" s="1"/>
  <c r="D10" i="8"/>
  <c r="R3" i="26" s="1"/>
  <c r="D19" i="8"/>
  <c r="R12" i="26" s="1"/>
  <c r="D27" i="8"/>
  <c r="D37" i="8"/>
  <c r="R30" i="26" s="1"/>
  <c r="E10" i="8"/>
  <c r="E19" i="8"/>
  <c r="S12" i="26" s="1"/>
  <c r="E27" i="8"/>
  <c r="S20" i="26" s="1"/>
  <c r="E37" i="8"/>
  <c r="S30" i="26" s="1"/>
  <c r="F10" i="8"/>
  <c r="T3" i="26" s="1"/>
  <c r="F19" i="8"/>
  <c r="T12" i="26" s="1"/>
  <c r="F27" i="8"/>
  <c r="F9" i="8" s="1"/>
  <c r="T2" i="26" s="1"/>
  <c r="F37" i="8"/>
  <c r="T30" i="26" s="1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R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61" i="8"/>
  <c r="C71" i="8"/>
  <c r="Q63" i="26" s="1"/>
  <c r="D44" i="8"/>
  <c r="R36" i="26" s="1"/>
  <c r="D53" i="8"/>
  <c r="R45" i="26" s="1"/>
  <c r="D61" i="8"/>
  <c r="D71" i="8"/>
  <c r="D43" i="8"/>
  <c r="R35" i="26" s="1"/>
  <c r="E44" i="8"/>
  <c r="S36" i="26" s="1"/>
  <c r="E53" i="8"/>
  <c r="S45" i="26" s="1"/>
  <c r="E61" i="8"/>
  <c r="S53" i="26" s="1"/>
  <c r="E71" i="8"/>
  <c r="F44" i="8"/>
  <c r="F43" i="8" s="1"/>
  <c r="F61" i="8"/>
  <c r="T53" i="26" s="1"/>
  <c r="F71" i="8"/>
  <c r="T63" i="26" s="1"/>
  <c r="G53" i="8"/>
  <c r="U45" i="26" s="1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R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R63" i="26"/>
  <c r="S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B61" i="8"/>
  <c r="P53" i="26" s="1"/>
  <c r="B71" i="8"/>
  <c r="B10" i="8"/>
  <c r="B19" i="8"/>
  <c r="P12" i="26" s="1"/>
  <c r="B27" i="8"/>
  <c r="B37" i="8"/>
  <c r="P30" i="26" s="1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19" i="7"/>
  <c r="U3" i="25" s="1"/>
  <c r="F9" i="7"/>
  <c r="F19" i="7"/>
  <c r="T3" i="25" s="1"/>
  <c r="E9" i="7"/>
  <c r="E19" i="7"/>
  <c r="S3" i="25" s="1"/>
  <c r="D9" i="7"/>
  <c r="D19" i="7"/>
  <c r="R3" i="25" s="1"/>
  <c r="C9" i="7"/>
  <c r="Q2" i="25" s="1"/>
  <c r="C19" i="7"/>
  <c r="B9" i="7"/>
  <c r="B19" i="7"/>
  <c r="P3" i="25" s="1"/>
  <c r="A3" i="25"/>
  <c r="A4" i="25"/>
  <c r="A2" i="25"/>
  <c r="A87" i="24"/>
  <c r="C85" i="6"/>
  <c r="C103" i="6"/>
  <c r="C113" i="6"/>
  <c r="Q105" i="24" s="1"/>
  <c r="C123" i="6"/>
  <c r="Q115" i="24" s="1"/>
  <c r="C133" i="6"/>
  <c r="C146" i="6"/>
  <c r="C150" i="6"/>
  <c r="D85" i="6"/>
  <c r="R77" i="24" s="1"/>
  <c r="D103" i="6"/>
  <c r="R95" i="24" s="1"/>
  <c r="D113" i="6"/>
  <c r="D123" i="6"/>
  <c r="R115" i="24" s="1"/>
  <c r="D133" i="6"/>
  <c r="R125" i="24" s="1"/>
  <c r="D146" i="6"/>
  <c r="D150" i="6"/>
  <c r="R142" i="24" s="1"/>
  <c r="E85" i="6"/>
  <c r="E84" i="6"/>
  <c r="S76" i="24" s="1"/>
  <c r="E103" i="6"/>
  <c r="S95" i="24" s="1"/>
  <c r="E113" i="6"/>
  <c r="S105" i="24" s="1"/>
  <c r="E123" i="6"/>
  <c r="E133" i="6"/>
  <c r="S125" i="24" s="1"/>
  <c r="E146" i="6"/>
  <c r="E150" i="6"/>
  <c r="F85" i="6"/>
  <c r="T77" i="24" s="1"/>
  <c r="F93" i="6"/>
  <c r="T85" i="24" s="1"/>
  <c r="F103" i="6"/>
  <c r="T95" i="24" s="1"/>
  <c r="F113" i="6"/>
  <c r="F123" i="6"/>
  <c r="T115" i="24" s="1"/>
  <c r="F133" i="6"/>
  <c r="T125" i="24" s="1"/>
  <c r="F146" i="6"/>
  <c r="T138" i="24" s="1"/>
  <c r="F150" i="6"/>
  <c r="G85" i="6"/>
  <c r="U77" i="24" s="1"/>
  <c r="G93" i="6"/>
  <c r="U85" i="24" s="1"/>
  <c r="G103" i="6"/>
  <c r="U95" i="24" s="1"/>
  <c r="G113" i="6"/>
  <c r="U105" i="24" s="1"/>
  <c r="G123" i="6"/>
  <c r="U115" i="24" s="1"/>
  <c r="G133" i="6"/>
  <c r="U125" i="24" s="1"/>
  <c r="G146" i="6"/>
  <c r="U138" i="24" s="1"/>
  <c r="G150" i="6"/>
  <c r="U142" i="24" s="1"/>
  <c r="Q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R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S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S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Q11" i="24" s="1"/>
  <c r="C28" i="6"/>
  <c r="Q21" i="24" s="1"/>
  <c r="C38" i="6"/>
  <c r="C48" i="6"/>
  <c r="C58" i="6"/>
  <c r="C71" i="6"/>
  <c r="C75" i="6"/>
  <c r="Q68" i="24" s="1"/>
  <c r="D10" i="6"/>
  <c r="R3" i="24" s="1"/>
  <c r="D18" i="6"/>
  <c r="R11" i="24" s="1"/>
  <c r="D28" i="6"/>
  <c r="R21" i="24" s="1"/>
  <c r="D38" i="6"/>
  <c r="D48" i="6"/>
  <c r="D58" i="6"/>
  <c r="D71" i="6"/>
  <c r="D75" i="6"/>
  <c r="E10" i="6"/>
  <c r="S3" i="24" s="1"/>
  <c r="E18" i="6"/>
  <c r="S11" i="24" s="1"/>
  <c r="E28" i="6"/>
  <c r="E38" i="6"/>
  <c r="E48" i="6"/>
  <c r="S41" i="24" s="1"/>
  <c r="E58" i="6"/>
  <c r="E71" i="6"/>
  <c r="F10" i="6"/>
  <c r="T3" i="24" s="1"/>
  <c r="F18" i="6"/>
  <c r="F28" i="6"/>
  <c r="T21" i="24" s="1"/>
  <c r="F38" i="6"/>
  <c r="T31" i="24" s="1"/>
  <c r="F48" i="6"/>
  <c r="F58" i="6"/>
  <c r="F71" i="6"/>
  <c r="F75" i="6"/>
  <c r="G28" i="6"/>
  <c r="U21" i="24" s="1"/>
  <c r="G38" i="6"/>
  <c r="U31" i="24" s="1"/>
  <c r="G48" i="6"/>
  <c r="G58" i="6"/>
  <c r="U51" i="24" s="1"/>
  <c r="G75" i="6"/>
  <c r="B85" i="6"/>
  <c r="B93" i="6"/>
  <c r="B103" i="6"/>
  <c r="P95" i="24" s="1"/>
  <c r="B113" i="6"/>
  <c r="P105" i="24" s="1"/>
  <c r="B123" i="6"/>
  <c r="P115" i="24" s="1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S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5" i="20"/>
  <c r="U26" i="20"/>
  <c r="U27" i="20"/>
  <c r="U28" i="20"/>
  <c r="U30" i="20"/>
  <c r="U32" i="20"/>
  <c r="U33" i="20"/>
  <c r="G46" i="5"/>
  <c r="U38" i="20" s="1"/>
  <c r="G47" i="5"/>
  <c r="U39" i="20" s="1"/>
  <c r="G48" i="5"/>
  <c r="U40" i="20" s="1"/>
  <c r="G49" i="5"/>
  <c r="U41" i="20" s="1"/>
  <c r="G50" i="5"/>
  <c r="U42" i="20" s="1"/>
  <c r="G51" i="5"/>
  <c r="U43" i="20" s="1"/>
  <c r="G52" i="5"/>
  <c r="G53" i="5"/>
  <c r="U45" i="20" s="1"/>
  <c r="G55" i="5"/>
  <c r="G56" i="5"/>
  <c r="U48" i="20" s="1"/>
  <c r="G57" i="5"/>
  <c r="U49" i="20" s="1"/>
  <c r="G58" i="5"/>
  <c r="U50" i="20" s="1"/>
  <c r="G60" i="5"/>
  <c r="G61" i="5"/>
  <c r="U53" i="20" s="1"/>
  <c r="G62" i="5"/>
  <c r="U54" i="20" s="1"/>
  <c r="G63" i="5"/>
  <c r="U55" i="20" s="1"/>
  <c r="G68" i="5"/>
  <c r="G67" i="5" s="1"/>
  <c r="U57" i="20" s="1"/>
  <c r="G73" i="5"/>
  <c r="U60" i="20" s="1"/>
  <c r="G74" i="5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E41" i="5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T31" i="20"/>
  <c r="Q32" i="20"/>
  <c r="R32" i="20"/>
  <c r="S32" i="20"/>
  <c r="T32" i="20"/>
  <c r="Q33" i="20"/>
  <c r="R33" i="20"/>
  <c r="S33" i="20"/>
  <c r="T33" i="20"/>
  <c r="C41" i="5"/>
  <c r="Q34" i="20" s="1"/>
  <c r="R34" i="20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P37" i="20" s="1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B28" i="5"/>
  <c r="P22" i="20" s="1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E6" i="1" s="1"/>
  <c r="F18" i="23"/>
  <c r="K6" i="3" s="1"/>
  <c r="E18" i="23"/>
  <c r="J6" i="3" s="1"/>
  <c r="D18" i="23"/>
  <c r="I6" i="3" s="1"/>
  <c r="F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0" s="1"/>
  <c r="E23" i="23"/>
  <c r="C6" i="11" s="1"/>
  <c r="E6" i="10"/>
  <c r="C6" i="10"/>
  <c r="G5" i="13"/>
  <c r="G5" i="12"/>
  <c r="C11" i="23"/>
  <c r="A2" i="13" s="1"/>
  <c r="A2" i="14"/>
  <c r="A5" i="9"/>
  <c r="A5" i="8"/>
  <c r="A5" i="7"/>
  <c r="A5" i="6"/>
  <c r="A4" i="5"/>
  <c r="A4" i="4"/>
  <c r="A4" i="3"/>
  <c r="A4" i="2"/>
  <c r="A4" i="1"/>
  <c r="K15" i="3"/>
  <c r="K16" i="3"/>
  <c r="K14" i="3" s="1"/>
  <c r="Y4" i="17" s="1"/>
  <c r="K17" i="3"/>
  <c r="K18" i="3"/>
  <c r="J14" i="3"/>
  <c r="X4" i="17" s="1"/>
  <c r="I14" i="3"/>
  <c r="W4" i="17" s="1"/>
  <c r="I8" i="3"/>
  <c r="W3" i="17" s="1"/>
  <c r="H14" i="3"/>
  <c r="G14" i="3"/>
  <c r="U4" i="17" s="1"/>
  <c r="E14" i="3"/>
  <c r="S4" i="17" s="1"/>
  <c r="K9" i="3"/>
  <c r="K8" i="3" s="1"/>
  <c r="K10" i="3"/>
  <c r="K11" i="3"/>
  <c r="K12" i="3"/>
  <c r="J8" i="3"/>
  <c r="H8" i="3"/>
  <c r="H20" i="3" s="1"/>
  <c r="V5" i="17" s="1"/>
  <c r="G8" i="3"/>
  <c r="U3" i="17" s="1"/>
  <c r="E8" i="3"/>
  <c r="S3" i="17" s="1"/>
  <c r="F41" i="2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C27" i="2"/>
  <c r="Q15" i="16" s="1"/>
  <c r="B41" i="2"/>
  <c r="P17" i="16" s="1"/>
  <c r="B27" i="2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P33" i="18" s="1"/>
  <c r="B63" i="4"/>
  <c r="B55" i="4"/>
  <c r="B53" i="4"/>
  <c r="B49" i="4"/>
  <c r="P27" i="18" s="1"/>
  <c r="B48" i="4"/>
  <c r="B37" i="4"/>
  <c r="P19" i="18" s="1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0" i="18"/>
  <c r="P28" i="18"/>
  <c r="P29" i="18"/>
  <c r="P26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E23" i="1"/>
  <c r="P71" i="15" s="1"/>
  <c r="E27" i="1"/>
  <c r="P76" i="15" s="1"/>
  <c r="E31" i="1"/>
  <c r="P80" i="15" s="1"/>
  <c r="E38" i="1"/>
  <c r="E42" i="1"/>
  <c r="E57" i="1"/>
  <c r="P103" i="15" s="1"/>
  <c r="E63" i="1"/>
  <c r="P106" i="15" s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1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C25" i="1"/>
  <c r="Q20" i="15" s="1"/>
  <c r="C31" i="1"/>
  <c r="Q26" i="15" s="1"/>
  <c r="C38" i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P34" i="15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R37" i="18" s="1"/>
  <c r="C68" i="4"/>
  <c r="D68" i="4"/>
  <c r="R36" i="18" s="1"/>
  <c r="C64" i="4"/>
  <c r="Q33" i="18" s="1"/>
  <c r="D64" i="4"/>
  <c r="R33" i="18" s="1"/>
  <c r="C63" i="4"/>
  <c r="D63" i="4"/>
  <c r="R32" i="18" s="1"/>
  <c r="C48" i="4"/>
  <c r="C55" i="4"/>
  <c r="Q31" i="18" s="1"/>
  <c r="D55" i="4"/>
  <c r="C53" i="4"/>
  <c r="Q30" i="18" s="1"/>
  <c r="D53" i="4"/>
  <c r="R30" i="18" s="1"/>
  <c r="D48" i="4"/>
  <c r="R26" i="18" s="1"/>
  <c r="C49" i="4"/>
  <c r="Q27" i="18" s="1"/>
  <c r="D49" i="4"/>
  <c r="R27" i="18" s="1"/>
  <c r="C29" i="4"/>
  <c r="Q15" i="18" s="1"/>
  <c r="D29" i="4"/>
  <c r="R15" i="18" s="1"/>
  <c r="C40" i="4"/>
  <c r="Q22" i="18" s="1"/>
  <c r="D40" i="4"/>
  <c r="R22" i="18" s="1"/>
  <c r="C37" i="4"/>
  <c r="D37" i="4"/>
  <c r="R19" i="18" s="1"/>
  <c r="C17" i="4"/>
  <c r="Q9" i="18" s="1"/>
  <c r="C13" i="4"/>
  <c r="Q6" i="18" s="1"/>
  <c r="D13" i="4"/>
  <c r="R6" i="18" s="1"/>
  <c r="V4" i="17"/>
  <c r="X3" i="17"/>
  <c r="T17" i="16"/>
  <c r="R15" i="16"/>
  <c r="P15" i="16"/>
  <c r="C13" i="2"/>
  <c r="Q8" i="16" s="1"/>
  <c r="R8" i="16"/>
  <c r="E13" i="2"/>
  <c r="S8" i="16" s="1"/>
  <c r="F13" i="2"/>
  <c r="T8" i="16" s="1"/>
  <c r="G13" i="2"/>
  <c r="U8" i="16" s="1"/>
  <c r="H13" i="2"/>
  <c r="V8" i="16" s="1"/>
  <c r="P8" i="16"/>
  <c r="C9" i="2"/>
  <c r="Q4" i="16" s="1"/>
  <c r="D9" i="2"/>
  <c r="R4" i="16" s="1"/>
  <c r="E9" i="2"/>
  <c r="F9" i="2"/>
  <c r="G9" i="2"/>
  <c r="H9" i="2"/>
  <c r="V4" i="16" s="1"/>
  <c r="B9" i="2"/>
  <c r="P4" i="16" s="1"/>
  <c r="P4" i="15"/>
  <c r="R31" i="18"/>
  <c r="Q32" i="18"/>
  <c r="Q36" i="18"/>
  <c r="Q26" i="18"/>
  <c r="Q37" i="18"/>
  <c r="B8" i="2"/>
  <c r="B20" i="2" s="1"/>
  <c r="P13" i="16" s="1"/>
  <c r="F47" i="1"/>
  <c r="Q67" i="15"/>
  <c r="P2" i="25"/>
  <c r="T2" i="25"/>
  <c r="B30" i="11" l="1"/>
  <c r="P22" i="29" s="1"/>
  <c r="P2" i="31"/>
  <c r="G29" i="13"/>
  <c r="U22" i="31" s="1"/>
  <c r="U12" i="31"/>
  <c r="F29" i="13"/>
  <c r="T22" i="31" s="1"/>
  <c r="E29" i="13"/>
  <c r="S22" i="31" s="1"/>
  <c r="C29" i="13"/>
  <c r="Q22" i="31" s="1"/>
  <c r="G31" i="12"/>
  <c r="U23" i="30" s="1"/>
  <c r="F31" i="12"/>
  <c r="T23" i="30" s="1"/>
  <c r="E31" i="12"/>
  <c r="S23" i="30" s="1"/>
  <c r="D31" i="12"/>
  <c r="R23" i="30" s="1"/>
  <c r="C31" i="12"/>
  <c r="Q23" i="30" s="1"/>
  <c r="Q2" i="30"/>
  <c r="B31" i="12"/>
  <c r="P23" i="30" s="1"/>
  <c r="P15" i="30"/>
  <c r="G30" i="11"/>
  <c r="U22" i="29" s="1"/>
  <c r="U12" i="29"/>
  <c r="F30" i="11"/>
  <c r="T22" i="29" s="1"/>
  <c r="E30" i="11"/>
  <c r="S22" i="29" s="1"/>
  <c r="D30" i="11"/>
  <c r="R22" i="29" s="1"/>
  <c r="F32" i="10"/>
  <c r="T23" i="28" s="1"/>
  <c r="D32" i="10"/>
  <c r="R23" i="28" s="1"/>
  <c r="R2" i="28"/>
  <c r="F9" i="6"/>
  <c r="T2" i="24" s="1"/>
  <c r="G71" i="6"/>
  <c r="U64" i="24" s="1"/>
  <c r="E9" i="6"/>
  <c r="E159" i="6" s="1"/>
  <c r="S150" i="24" s="1"/>
  <c r="G137" i="6"/>
  <c r="U129" i="24" s="1"/>
  <c r="D84" i="6"/>
  <c r="R76" i="24" s="1"/>
  <c r="G62" i="6"/>
  <c r="U55" i="24" s="1"/>
  <c r="G18" i="6"/>
  <c r="U11" i="24" s="1"/>
  <c r="D9" i="6"/>
  <c r="G10" i="6"/>
  <c r="U3" i="24" s="1"/>
  <c r="C84" i="6"/>
  <c r="Q76" i="24" s="1"/>
  <c r="C9" i="6"/>
  <c r="B84" i="6"/>
  <c r="P76" i="24" s="1"/>
  <c r="P85" i="24"/>
  <c r="B9" i="6"/>
  <c r="G61" i="8"/>
  <c r="U56" i="26"/>
  <c r="E9" i="8"/>
  <c r="S2" i="26" s="1"/>
  <c r="G71" i="8"/>
  <c r="U63" i="26" s="1"/>
  <c r="G44" i="8"/>
  <c r="U36" i="26" s="1"/>
  <c r="U38" i="26"/>
  <c r="G37" i="8"/>
  <c r="U30" i="26" s="1"/>
  <c r="G27" i="8"/>
  <c r="U20" i="26" s="1"/>
  <c r="G19" i="8"/>
  <c r="U12" i="26" s="1"/>
  <c r="G10" i="8"/>
  <c r="C43" i="8"/>
  <c r="C77" i="8" s="1"/>
  <c r="Q68" i="26" s="1"/>
  <c r="Q53" i="26"/>
  <c r="B43" i="8"/>
  <c r="P35" i="26" s="1"/>
  <c r="B9" i="8"/>
  <c r="P2" i="26" s="1"/>
  <c r="P3" i="26"/>
  <c r="S16" i="27"/>
  <c r="U9" i="27"/>
  <c r="Q16" i="27"/>
  <c r="Q9" i="27"/>
  <c r="B21" i="9"/>
  <c r="P13" i="27" s="1"/>
  <c r="P9" i="27"/>
  <c r="F65" i="5"/>
  <c r="T56" i="20" s="1"/>
  <c r="E65" i="5"/>
  <c r="S56" i="20" s="1"/>
  <c r="D65" i="5"/>
  <c r="C65" i="5"/>
  <c r="Q56" i="20" s="1"/>
  <c r="G75" i="5"/>
  <c r="U62" i="20" s="1"/>
  <c r="G59" i="5"/>
  <c r="U51" i="20" s="1"/>
  <c r="U52" i="20"/>
  <c r="G54" i="5"/>
  <c r="U46" i="20" s="1"/>
  <c r="U47" i="20"/>
  <c r="B65" i="5"/>
  <c r="P56" i="20" s="1"/>
  <c r="G45" i="5"/>
  <c r="G37" i="5"/>
  <c r="U31" i="20" s="1"/>
  <c r="G28" i="5"/>
  <c r="U22" i="20" s="1"/>
  <c r="G16" i="5"/>
  <c r="U10" i="20" s="1"/>
  <c r="C72" i="4"/>
  <c r="C74" i="4" s="1"/>
  <c r="Q39" i="18" s="1"/>
  <c r="C44" i="4"/>
  <c r="Q25" i="18" s="1"/>
  <c r="Q19" i="18"/>
  <c r="D57" i="4"/>
  <c r="D59" i="4" s="1"/>
  <c r="B57" i="4"/>
  <c r="B59" i="4" s="1"/>
  <c r="B72" i="4"/>
  <c r="P38" i="18" s="1"/>
  <c r="P32" i="18"/>
  <c r="J20" i="3"/>
  <c r="X5" i="17" s="1"/>
  <c r="V3" i="17"/>
  <c r="H8" i="2"/>
  <c r="H20" i="2" s="1"/>
  <c r="V13" i="16" s="1"/>
  <c r="F8" i="2"/>
  <c r="F20" i="2" s="1"/>
  <c r="T13" i="16" s="1"/>
  <c r="T4" i="16"/>
  <c r="T14" i="16"/>
  <c r="E47" i="1"/>
  <c r="E59" i="1" s="1"/>
  <c r="P104" i="15" s="1"/>
  <c r="F59" i="1"/>
  <c r="Q104" i="15" s="1"/>
  <c r="E79" i="1"/>
  <c r="P119" i="15" s="1"/>
  <c r="I20" i="3"/>
  <c r="W5" i="17" s="1"/>
  <c r="B29" i="7"/>
  <c r="P4" i="25" s="1"/>
  <c r="E29" i="7"/>
  <c r="S4" i="25" s="1"/>
  <c r="G20" i="3"/>
  <c r="U5" i="17" s="1"/>
  <c r="E20" i="3"/>
  <c r="S5" i="17" s="1"/>
  <c r="C29" i="7"/>
  <c r="Q4" i="25" s="1"/>
  <c r="F29" i="7"/>
  <c r="T4" i="25" s="1"/>
  <c r="G29" i="7"/>
  <c r="U4" i="25" s="1"/>
  <c r="S2" i="25"/>
  <c r="D29" i="7"/>
  <c r="R4" i="25" s="1"/>
  <c r="Q95" i="15"/>
  <c r="P57" i="15"/>
  <c r="C47" i="1"/>
  <c r="Q42" i="15" s="1"/>
  <c r="B47" i="1"/>
  <c r="B62" i="1" s="1"/>
  <c r="P54" i="15" s="1"/>
  <c r="P12" i="15"/>
  <c r="B6" i="1"/>
  <c r="A2" i="10"/>
  <c r="Q35" i="26"/>
  <c r="E33" i="9"/>
  <c r="S24" i="27" s="1"/>
  <c r="S13" i="27"/>
  <c r="D44" i="4"/>
  <c r="C8" i="2"/>
  <c r="U4" i="16"/>
  <c r="G8" i="2"/>
  <c r="C11" i="4"/>
  <c r="D8" i="2"/>
  <c r="D72" i="4"/>
  <c r="U37" i="20"/>
  <c r="G33" i="9"/>
  <c r="U24" i="27" s="1"/>
  <c r="U13" i="27"/>
  <c r="A2" i="8"/>
  <c r="A2" i="7"/>
  <c r="A2" i="5"/>
  <c r="A2" i="4"/>
  <c r="A2" i="9"/>
  <c r="A2" i="3"/>
  <c r="A2" i="6"/>
  <c r="A2" i="2"/>
  <c r="A2" i="1"/>
  <c r="P3" i="16"/>
  <c r="S4" i="16"/>
  <c r="E8" i="2"/>
  <c r="Y3" i="17"/>
  <c r="K20" i="3"/>
  <c r="Y5" i="17" s="1"/>
  <c r="F77" i="8"/>
  <c r="T68" i="26" s="1"/>
  <c r="T35" i="26"/>
  <c r="C33" i="9"/>
  <c r="Q24" i="27" s="1"/>
  <c r="Q13" i="27"/>
  <c r="D33" i="9"/>
  <c r="R24" i="27" s="1"/>
  <c r="R2" i="27"/>
  <c r="C57" i="4"/>
  <c r="C59" i="4" s="1"/>
  <c r="S34" i="20"/>
  <c r="B44" i="4"/>
  <c r="B6" i="10"/>
  <c r="D6" i="11"/>
  <c r="S22" i="20"/>
  <c r="U61" i="20"/>
  <c r="T36" i="26"/>
  <c r="E43" i="8"/>
  <c r="T20" i="26"/>
  <c r="D9" i="8"/>
  <c r="R2" i="26" s="1"/>
  <c r="F33" i="9"/>
  <c r="T24" i="27" s="1"/>
  <c r="G32" i="10"/>
  <c r="U23" i="28" s="1"/>
  <c r="C32" i="10"/>
  <c r="Q23" i="28" s="1"/>
  <c r="T21" i="28"/>
  <c r="R2" i="25"/>
  <c r="T5" i="27"/>
  <c r="D29" i="13"/>
  <c r="R22" i="31" s="1"/>
  <c r="F79" i="1"/>
  <c r="Q119" i="15" s="1"/>
  <c r="A2" i="11"/>
  <c r="B41" i="5"/>
  <c r="P63" i="26"/>
  <c r="U53" i="26"/>
  <c r="U16" i="27"/>
  <c r="Q12" i="15"/>
  <c r="A2" i="12"/>
  <c r="F41" i="5"/>
  <c r="R5" i="27"/>
  <c r="S2" i="29"/>
  <c r="C30" i="11"/>
  <c r="Q22" i="29" s="1"/>
  <c r="F6" i="10"/>
  <c r="U58" i="20"/>
  <c r="Q3" i="25"/>
  <c r="B32" i="10"/>
  <c r="P23" i="28" s="1"/>
  <c r="E32" i="10"/>
  <c r="S23" i="28" s="1"/>
  <c r="G6" i="10"/>
  <c r="S2" i="30"/>
  <c r="F84" i="6"/>
  <c r="T76" i="24" s="1"/>
  <c r="U44" i="20"/>
  <c r="G84" i="6" l="1"/>
  <c r="U76" i="24" s="1"/>
  <c r="S2" i="24"/>
  <c r="D159" i="6"/>
  <c r="R150" i="24" s="1"/>
  <c r="R2" i="24"/>
  <c r="G9" i="6"/>
  <c r="C159" i="6"/>
  <c r="Q150" i="24" s="1"/>
  <c r="Q2" i="24"/>
  <c r="B159" i="6"/>
  <c r="P150" i="24" s="1"/>
  <c r="P2" i="24"/>
  <c r="G43" i="8"/>
  <c r="U35" i="26" s="1"/>
  <c r="G9" i="8"/>
  <c r="U2" i="26" s="1"/>
  <c r="U3" i="26"/>
  <c r="D77" i="8"/>
  <c r="R68" i="26" s="1"/>
  <c r="B77" i="8"/>
  <c r="P68" i="26" s="1"/>
  <c r="B33" i="9"/>
  <c r="P24" i="27" s="1"/>
  <c r="E70" i="5"/>
  <c r="R56" i="20"/>
  <c r="D70" i="5"/>
  <c r="C70" i="5"/>
  <c r="G65" i="5"/>
  <c r="U56" i="20" s="1"/>
  <c r="G41" i="5"/>
  <c r="G42" i="5" s="1"/>
  <c r="U35" i="20" s="1"/>
  <c r="Q38" i="18"/>
  <c r="B74" i="4"/>
  <c r="P39" i="18" s="1"/>
  <c r="V3" i="16"/>
  <c r="T3" i="16"/>
  <c r="P95" i="15"/>
  <c r="E81" i="1"/>
  <c r="P120" i="15" s="1"/>
  <c r="C62" i="1"/>
  <c r="Q54" i="15" s="1"/>
  <c r="P42" i="15"/>
  <c r="B11" i="4"/>
  <c r="P25" i="18"/>
  <c r="F159" i="6"/>
  <c r="T150" i="24" s="1"/>
  <c r="U3" i="16"/>
  <c r="G20" i="2"/>
  <c r="U13" i="16" s="1"/>
  <c r="F81" i="1"/>
  <c r="Q120" i="15" s="1"/>
  <c r="S35" i="26"/>
  <c r="E77" i="8"/>
  <c r="S68" i="26" s="1"/>
  <c r="Q3" i="16"/>
  <c r="C20" i="2"/>
  <c r="Q13" i="16" s="1"/>
  <c r="T34" i="20"/>
  <c r="F70" i="5"/>
  <c r="B70" i="5"/>
  <c r="P34" i="20"/>
  <c r="D74" i="4"/>
  <c r="R39" i="18" s="1"/>
  <c r="R38" i="18"/>
  <c r="D20" i="2"/>
  <c r="R13" i="16" s="1"/>
  <c r="R3" i="16"/>
  <c r="D11" i="4"/>
  <c r="R25" i="18"/>
  <c r="Q5" i="18"/>
  <c r="C8" i="4"/>
  <c r="S3" i="16"/>
  <c r="E20" i="2"/>
  <c r="S13" i="16" s="1"/>
  <c r="G159" i="6" l="1"/>
  <c r="U150" i="24" s="1"/>
  <c r="U2" i="24"/>
  <c r="G77" i="8"/>
  <c r="U68" i="26" s="1"/>
  <c r="U34" i="20"/>
  <c r="G70" i="5"/>
  <c r="Q2" i="18"/>
  <c r="C21" i="4"/>
  <c r="R5" i="18"/>
  <c r="D8" i="4"/>
  <c r="B8" i="4"/>
  <c r="P5" i="18"/>
  <c r="B21" i="4" l="1"/>
  <c r="P2" i="18"/>
  <c r="R2" i="18"/>
  <c r="D21" i="4"/>
  <c r="Q12" i="18"/>
  <c r="C23" i="4"/>
  <c r="B23" i="4" l="1"/>
  <c r="P12" i="18"/>
  <c r="Q13" i="18"/>
  <c r="C25" i="4"/>
  <c r="D23" i="4"/>
  <c r="R12" i="18"/>
  <c r="B25" i="4" l="1"/>
  <c r="P13" i="18"/>
  <c r="R13" i="18"/>
  <c r="D25" i="4"/>
  <c r="Q14" i="18"/>
  <c r="C33" i="4"/>
  <c r="Q18" i="18" s="1"/>
  <c r="B33" i="4" l="1"/>
  <c r="P18" i="18" s="1"/>
  <c r="P14" i="18"/>
  <c r="D33" i="4"/>
  <c r="R18" i="18" s="1"/>
  <c r="R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<sst xmlns="http://schemas.openxmlformats.org/spreadsheetml/2006/main" count="4243" uniqueCount="3305">
  <si>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</si>
  <si>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</si>
  <si>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</si>
  <si>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</si>
  <si>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</si>
  <si>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</si>
  <si>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</si>
  <si>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</si>
  <si>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</si>
  <si>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</si>
  <si>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</si>
  <si>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</si>
  <si>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</si>
  <si>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</si>
  <si>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</si>
  <si>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</si>
  <si>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</si>
  <si>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</si>
  <si>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</si>
  <si>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</si>
  <si>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</si>
  <si>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</si>
  <si>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</si>
  <si>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</si>
  <si>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</si>
  <si>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</si>
  <si>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</si>
  <si>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</si>
  <si>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</si>
  <si>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</si>
  <si>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</si>
  <si>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</si>
  <si>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</si>
  <si>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</si>
  <si>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</si>
  <si>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</si>
  <si>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</si>
  <si>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</si>
  <si>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</si>
  <si>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</si>
  <si>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</si>
  <si>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</si>
  <si>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</si>
  <si>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</si>
  <si>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</si>
  <si>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</si>
  <si>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</si>
  <si>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</si>
  <si>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</si>
  <si>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</si>
  <si>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</si>
  <si>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</si>
  <si>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</si>
  <si>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</si>
  <si>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</si>
  <si>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</si>
  <si>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</si>
  <si>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</si>
  <si>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</si>
  <si>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</si>
  <si>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</si>
  <si>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</si>
  <si>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</si>
  <si>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</si>
  <si>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</si>
  <si>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</si>
  <si>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</si>
  <si>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</si>
  <si>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</si>
  <si>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</si>
  <si>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</si>
  <si>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</si>
  <si>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</si>
  <si>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</si>
  <si>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</si>
  <si>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</si>
  <si>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</si>
  <si>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</si>
  <si>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</si>
  <si>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</si>
  <si>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</si>
  <si>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</si>
  <si>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</si>
  <si>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</si>
  <si>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</si>
  <si>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</si>
  <si>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</si>
  <si>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</si>
  <si>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</si>
  <si>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</si>
  <si>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</si>
  <si>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</si>
  <si>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</si>
  <si>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</si>
  <si>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</si>
  <si>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</si>
  <si>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</si>
  <si>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</si>
  <si>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</si>
  <si>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</si>
  <si>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</si>
  <si>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</si>
  <si>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</si>
  <si>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</si>
  <si>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</si>
  <si>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</si>
  <si>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</si>
  <si>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</si>
  <si>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</si>
  <si>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</si>
  <si>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</si>
  <si>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</si>
  <si>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</si>
  <si>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</si>
  <si>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</si>
  <si>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</si>
  <si>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</si>
  <si>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</si>
  <si>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</si>
  <si>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</si>
  <si>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</si>
  <si>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</si>
  <si>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</si>
  <si>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</si>
  <si>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</si>
  <si>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</si>
  <si>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</si>
  <si>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</si>
  <si>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</si>
  <si>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</si>
  <si>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</si>
  <si>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</si>
  <si>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</si>
  <si>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</si>
  <si>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</si>
  <si>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</si>
  <si>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</si>
  <si>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</si>
  <si>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</si>
  <si>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</si>
  <si>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</si>
  <si>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</si>
  <si>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</si>
  <si>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</si>
  <si>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</si>
  <si>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</si>
  <si>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</si>
  <si>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</si>
  <si>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</si>
  <si>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</si>
  <si>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</si>
  <si>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</si>
  <si>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</si>
  <si>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</si>
  <si>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</si>
  <si>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</si>
  <si>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</si>
  <si>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</si>
  <si>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</si>
  <si>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</si>
  <si>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</si>
  <si>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</si>
  <si>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</si>
  <si>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</si>
  <si>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</si>
  <si>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</si>
  <si>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</si>
  <si>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</si>
  <si>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</si>
  <si>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</si>
  <si>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</si>
  <si>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</si>
  <si>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</si>
  <si>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</si>
  <si>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</si>
  <si>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</si>
  <si>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</si>
  <si>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</si>
  <si>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</si>
  <si>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</si>
  <si>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</si>
  <si>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</si>
  <si>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</si>
  <si>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</si>
  <si>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</si>
  <si>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</si>
  <si>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</si>
  <si>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</si>
  <si>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</si>
  <si>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</si>
  <si>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</si>
  <si>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</si>
  <si>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</si>
  <si>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</si>
  <si>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</si>
  <si>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</si>
  <si>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</si>
  <si>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</si>
  <si>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</si>
  <si>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</si>
  <si>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</si>
  <si>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</si>
  <si>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</si>
  <si>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</si>
  <si>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</si>
  <si>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</si>
  <si>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</si>
  <si>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</si>
  <si>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</si>
  <si>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</si>
  <si>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</si>
  <si>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</si>
  <si>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</si>
  <si>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</si>
  <si>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</si>
  <si>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</si>
  <si>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</si>
  <si>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</si>
  <si>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</si>
  <si>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</si>
  <si>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</si>
  <si>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</si>
  <si>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</si>
  <si>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</si>
  <si>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</si>
  <si>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</si>
  <si>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</si>
  <si>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</si>
  <si>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</si>
  <si>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</si>
  <si>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</si>
  <si>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</si>
  <si>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</si>
  <si>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</si>
  <si>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</si>
  <si>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</si>
  <si>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</si>
  <si>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</si>
  <si>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</si>
  <si>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</si>
  <si>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</si>
  <si>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</si>
  <si>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</si>
  <si>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</si>
  <si>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</si>
  <si>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</si>
  <si>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</si>
  <si>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</si>
  <si>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</si>
  <si>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</si>
  <si>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</si>
  <si>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</si>
  <si>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</si>
  <si>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</si>
  <si>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</si>
  <si>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</si>
  <si>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</si>
  <si>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</si>
  <si>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</si>
  <si>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</si>
  <si>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</si>
  <si>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</si>
  <si>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</si>
  <si>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</si>
  <si>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</si>
  <si>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</si>
  <si>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</si>
  <si>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</si>
  <si>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</si>
  <si>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</si>
  <si>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</si>
  <si>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</si>
  <si>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</si>
  <si>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</si>
  <si>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</si>
  <si>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</si>
  <si>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</si>
  <si>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</si>
  <si>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</si>
  <si>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</si>
  <si>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</si>
  <si>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</si>
  <si>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</si>
  <si>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</si>
  <si>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</si>
  <si>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</si>
  <si>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</si>
  <si>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</si>
  <si>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</si>
  <si>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</si>
  <si>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</si>
  <si>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</si>
  <si>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</si>
  <si>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</si>
  <si>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</si>
  <si>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</si>
  <si>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</si>
  <si>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</si>
  <si>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</si>
  <si>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</si>
  <si>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</si>
  <si>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</si>
  <si>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</si>
  <si>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</si>
  <si>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</si>
  <si>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</si>
  <si>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</si>
  <si>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</si>
  <si>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</si>
  <si>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</si>
  <si>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</si>
  <si>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</si>
  <si>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</si>
  <si>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</si>
  <si>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</si>
  <si>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</si>
  <si>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</si>
  <si>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</si>
  <si>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</si>
  <si>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</si>
  <si>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</si>
  <si>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</si>
  <si>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</si>
  <si>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</si>
  <si>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</si>
  <si>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</si>
  <si>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</si>
  <si>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</si>
  <si>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</si>
  <si>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</si>
  <si>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</si>
  <si>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</si>
  <si>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</si>
  <si>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</si>
  <si>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</si>
  <si>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</si>
  <si>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</si>
  <si>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</si>
  <si>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</si>
  <si>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</si>
  <si>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</si>
  <si>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</si>
  <si>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</si>
  <si>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</si>
  <si>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</si>
  <si>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</si>
  <si>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</si>
  <si>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</si>
  <si>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</si>
  <si>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</si>
  <si>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</si>
  <si>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</si>
  <si>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</si>
  <si>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</si>
  <si>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</si>
  <si>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</si>
  <si>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</si>
  <si>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</si>
  <si>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</si>
  <si>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</si>
  <si>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</si>
  <si>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</si>
  <si>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</si>
  <si>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</si>
  <si>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</si>
  <si>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</si>
  <si>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</si>
  <si>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</si>
  <si>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</si>
  <si>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</si>
  <si>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</si>
  <si>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</si>
  <si>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</si>
  <si>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</si>
  <si>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</si>
  <si>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</si>
  <si>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</si>
  <si>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</si>
  <si>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</si>
  <si>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</si>
  <si>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</si>
  <si>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</si>
  <si>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</si>
  <si>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</si>
  <si>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</si>
  <si>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</si>
  <si>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</si>
  <si>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</si>
  <si>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</si>
  <si>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</si>
  <si>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</si>
  <si>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</si>
  <si>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</si>
  <si>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</si>
  <si>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</si>
  <si>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</si>
  <si>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</si>
  <si>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</si>
  <si>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</si>
  <si>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</si>
  <si>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</si>
  <si>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</si>
  <si>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</si>
  <si>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</si>
  <si>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</si>
  <si>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</si>
  <si>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</si>
  <si>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</si>
  <si>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</si>
  <si>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</si>
  <si>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</si>
  <si>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</si>
  <si>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</si>
  <si>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</si>
  <si>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</si>
  <si>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</si>
  <si>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</si>
  <si>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</si>
  <si>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</si>
  <si>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</si>
  <si>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</si>
  <si>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</si>
  <si>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</si>
  <si>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</si>
  <si>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</si>
  <si>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</si>
  <si>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</si>
  <si>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</si>
  <si>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</si>
  <si>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</si>
  <si>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</si>
  <si>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</si>
  <si>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</si>
  <si>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</si>
  <si>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</si>
  <si>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</si>
  <si>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</si>
  <si>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</si>
  <si>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</si>
  <si>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</si>
  <si>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</si>
  <si>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</si>
  <si>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</si>
  <si>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</si>
  <si>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</si>
  <si>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</si>
  <si>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</si>
  <si>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</si>
  <si>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</si>
  <si>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</si>
  <si>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</si>
  <si>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</si>
  <si>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</si>
  <si>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</si>
  <si>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</si>
  <si>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</si>
  <si>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</si>
  <si>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</si>
  <si>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</si>
  <si>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</si>
  <si>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</si>
  <si>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</si>
  <si>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</si>
  <si>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</si>
  <si>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</si>
  <si>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</si>
  <si>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</si>
  <si>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</si>
  <si>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</si>
  <si>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</si>
  <si>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</si>
  <si>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</si>
  <si>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</si>
  <si>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</si>
  <si>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</si>
  <si>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</si>
  <si>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</si>
  <si>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</si>
  <si>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</si>
  <si>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</si>
  <si>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</si>
  <si>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</si>
  <si>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</si>
  <si>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</si>
  <si>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</si>
  <si>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</si>
  <si>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</si>
  <si>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</si>
  <si>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</si>
  <si>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</si>
  <si>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</si>
  <si>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</si>
  <si>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</si>
  <si>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</si>
  <si>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</si>
  <si>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</si>
  <si>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</si>
  <si>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</si>
  <si>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</si>
  <si>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</si>
  <si>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</si>
  <si>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</si>
  <si>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</si>
  <si>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</si>
  <si>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</si>
  <si>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</si>
  <si>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</si>
  <si>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</si>
  <si>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</si>
  <si>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</si>
  <si>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</si>
  <si>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</si>
  <si>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</si>
  <si>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</si>
  <si>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</si>
  <si>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</si>
  <si>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</si>
  <si>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</si>
  <si>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</si>
  <si>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</si>
  <si>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</si>
  <si>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</si>
  <si>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</si>
  <si>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</si>
  <si>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</si>
  <si>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</si>
  <si>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</si>
  <si>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</si>
  <si>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</si>
  <si>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</si>
  <si>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</si>
  <si>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</si>
  <si>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</si>
  <si>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</si>
  <si>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</si>
  <si>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</si>
  <si>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</si>
  <si>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</si>
  <si>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</si>
  <si>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</si>
  <si>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</si>
  <si>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</si>
  <si>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</si>
  <si>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</si>
  <si>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</si>
  <si>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</si>
  <si>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</si>
  <si>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</si>
  <si>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</si>
  <si>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</si>
  <si>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</si>
  <si>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</si>
  <si>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</si>
  <si>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</si>
  <si>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</si>
  <si>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</si>
  <si>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</si>
  <si>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</si>
  <si>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</si>
  <si>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</si>
  <si>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</si>
  <si>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</si>
  <si>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</si>
  <si>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</si>
  <si>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</si>
  <si>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</si>
  <si>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</si>
  <si>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</si>
  <si>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</si>
  <si>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</si>
  <si>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</si>
  <si>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</si>
  <si>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</si>
  <si>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</si>
  <si>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</si>
  <si>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</si>
  <si>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</si>
  <si>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</si>
  <si>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</si>
  <si>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</si>
  <si>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</si>
  <si>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</si>
  <si>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</si>
  <si>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</si>
  <si>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</si>
  <si>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</si>
  <si>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</si>
  <si>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</si>
  <si>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</si>
  <si>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</si>
  <si>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</si>
  <si>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</si>
  <si>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</si>
  <si>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</si>
  <si>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</si>
  <si>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</si>
  <si>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</si>
  <si>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</si>
  <si>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</si>
  <si>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</si>
  <si>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</si>
  <si>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</si>
  <si>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</si>
  <si>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</si>
  <si>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</si>
  <si>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</si>
  <si>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</si>
  <si>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</si>
  <si>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</si>
  <si>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</si>
  <si>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</si>
  <si>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</si>
  <si>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</si>
  <si>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</si>
  <si>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</si>
  <si>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</si>
  <si>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</si>
  <si>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</si>
  <si>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</si>
  <si>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</si>
  <si>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</si>
  <si>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</si>
  <si>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</si>
  <si>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</si>
  <si>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</si>
  <si>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</si>
  <si>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</si>
  <si>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</si>
  <si>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</si>
  <si>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</si>
  <si>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</si>
  <si>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</si>
  <si>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</si>
  <si>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</si>
  <si>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</si>
  <si>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</si>
  <si>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</si>
  <si>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</si>
  <si>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</si>
  <si>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</si>
  <si>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</si>
  <si>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</si>
  <si>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</si>
  <si>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</si>
  <si>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</si>
  <si>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</si>
  <si>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</si>
  <si>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</si>
  <si>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</si>
  <si>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</si>
  <si>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</si>
  <si>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</si>
  <si>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</si>
  <si>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</si>
  <si>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</si>
  <si>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</si>
  <si>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</si>
  <si>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</si>
  <si>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</si>
  <si>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</si>
  <si>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</si>
  <si>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</si>
  <si>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</si>
  <si>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</si>
  <si>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</si>
  <si>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</si>
  <si>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</si>
  <si>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</si>
  <si>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</si>
  <si>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</si>
  <si>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</si>
  <si>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</si>
  <si>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</si>
  <si>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</si>
  <si>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</si>
  <si>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</si>
  <si>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</si>
  <si>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</si>
  <si>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</si>
  <si>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</si>
  <si>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</si>
  <si>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</si>
  <si>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</si>
  <si>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</si>
  <si>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</si>
  <si>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</si>
  <si>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</si>
  <si>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</si>
  <si>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</si>
  <si>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</si>
  <si>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</si>
  <si>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</si>
  <si>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</si>
  <si>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</si>
  <si>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</si>
  <si>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</si>
  <si>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</si>
  <si>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</si>
  <si>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</si>
  <si>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</si>
  <si>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</si>
  <si>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</si>
  <si>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</si>
  <si>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</si>
  <si>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</si>
  <si>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</si>
  <si>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</si>
  <si>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</si>
  <si>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</si>
  <si>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</si>
  <si>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</si>
  <si>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</si>
  <si>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</si>
  <si>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</si>
  <si>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</si>
  <si>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</si>
  <si>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</si>
  <si>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</si>
  <si>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</si>
  <si>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</si>
  <si>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</si>
  <si>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</si>
  <si>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</si>
  <si>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</si>
  <si>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</si>
  <si>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</si>
  <si>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</si>
  <si>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</si>
  <si>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</si>
  <si>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</si>
  <si>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</si>
  <si>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</si>
  <si>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</si>
  <si>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</si>
  <si>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</si>
  <si>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</si>
  <si>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</si>
  <si>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</si>
  <si>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</si>
  <si>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</si>
  <si>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</si>
  <si>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</si>
  <si>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</si>
  <si>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</si>
  <si>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</si>
  <si>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</si>
  <si>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</si>
  <si>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</si>
  <si>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</si>
  <si>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</si>
  <si>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</si>
  <si>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</si>
  <si>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</si>
  <si>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</si>
  <si>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</si>
  <si>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</si>
  <si>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</si>
  <si>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</si>
  <si>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</si>
  <si>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</si>
  <si>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</si>
  <si>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</si>
  <si>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</si>
  <si>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</si>
  <si>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</si>
  <si>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</si>
  <si>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</si>
  <si>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</si>
  <si>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</si>
  <si>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</si>
  <si>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</si>
  <si>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</si>
  <si>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</si>
  <si>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</si>
  <si>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</si>
  <si>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</si>
  <si>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</si>
  <si>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</si>
  <si>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</si>
  <si>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</si>
  <si>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</si>
  <si>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</si>
  <si>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</si>
  <si>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</si>
  <si>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</si>
  <si>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</si>
  <si>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</si>
  <si>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</si>
  <si>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</si>
  <si>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</si>
  <si>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</si>
  <si>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</si>
  <si>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</si>
  <si>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</si>
  <si>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</si>
  <si>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</si>
  <si>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</si>
  <si>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</si>
  <si>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</si>
  <si>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</si>
  <si>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</si>
  <si>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</si>
  <si>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</si>
  <si>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</si>
  <si>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</si>
  <si>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</si>
  <si>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</si>
  <si>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</si>
  <si>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</si>
  <si>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</si>
  <si>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</si>
  <si>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</si>
  <si>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</si>
  <si>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</si>
  <si>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</si>
  <si>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</si>
  <si>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</si>
  <si>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</si>
  <si>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</si>
  <si>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</si>
  <si>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</si>
  <si>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</si>
  <si>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</si>
  <si>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</si>
  <si>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</si>
  <si>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</si>
  <si>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</si>
  <si>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</si>
  <si>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</si>
  <si>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</si>
  <si>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</si>
  <si>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</si>
  <si>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</si>
  <si>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</si>
  <si>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</si>
  <si>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</si>
  <si>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</si>
  <si>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</si>
  <si>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</si>
  <si>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</si>
  <si>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</si>
  <si>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</si>
  <si>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</si>
  <si>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</si>
  <si>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</si>
  <si>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</si>
  <si>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</si>
  <si>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</si>
  <si>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</si>
  <si>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</si>
  <si>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</si>
  <si>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</si>
  <si>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</si>
  <si>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</si>
  <si>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</si>
  <si>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</si>
  <si>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</si>
  <si>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</si>
  <si>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</si>
  <si>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</si>
  <si>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</si>
  <si>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</si>
  <si>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</si>
  <si>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</si>
  <si>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</si>
  <si>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</si>
  <si>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</si>
  <si>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</si>
  <si>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</si>
  <si>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</si>
  <si>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</si>
  <si>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</si>
  <si>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</si>
  <si>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</si>
  <si>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</si>
  <si>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</si>
  <si>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</si>
  <si>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</si>
  <si>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</si>
  <si>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</si>
  <si>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</si>
  <si>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</si>
  <si>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</si>
  <si>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</si>
  <si>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</si>
  <si>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</si>
  <si>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</si>
  <si>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</si>
  <si>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</si>
  <si>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</si>
  <si>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</si>
  <si>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</si>
  <si>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</si>
  <si>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</si>
  <si>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</si>
  <si>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</si>
  <si>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</si>
  <si>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</si>
  <si>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</si>
  <si>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</si>
  <si>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</si>
  <si>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</si>
  <si>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</si>
  <si>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</si>
  <si>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</si>
  <si>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</si>
  <si>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</si>
  <si>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</si>
  <si>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</si>
  <si>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</si>
  <si>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</si>
  <si>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</si>
  <si>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</si>
  <si>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</si>
  <si>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</si>
  <si>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</si>
  <si>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</si>
  <si>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</si>
  <si>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</si>
  <si>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</si>
  <si>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</si>
  <si>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</si>
  <si>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</si>
  <si>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</si>
  <si>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</si>
  <si>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</si>
  <si>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</si>
  <si>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</si>
  <si>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</si>
  <si>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</si>
  <si>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</si>
  <si>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</si>
  <si>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</si>
  <si>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</si>
  <si>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</si>
  <si>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</si>
  <si>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</si>
  <si>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</si>
  <si>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</si>
  <si>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</si>
  <si>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</si>
  <si>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</si>
  <si>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</si>
  <si>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</si>
  <si>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</si>
  <si>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</si>
  <si>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</si>
  <si>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</si>
  <si>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</si>
  <si>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</si>
  <si>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</si>
  <si>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</si>
  <si>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</si>
  <si>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</si>
  <si>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</si>
  <si>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</si>
  <si>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</si>
  <si>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</si>
  <si>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</si>
  <si>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</si>
  <si>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</si>
  <si>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</si>
  <si>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</si>
  <si>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</si>
  <si>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</si>
  <si>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</si>
  <si>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</si>
  <si>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</si>
  <si>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</si>
  <si>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</si>
  <si>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</si>
  <si>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</si>
  <si>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</si>
  <si>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</si>
  <si>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</si>
  <si>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</si>
  <si>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</si>
  <si>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</si>
  <si>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</si>
  <si>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</si>
  <si>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</si>
  <si>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</si>
  <si>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</si>
  <si>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</si>
  <si>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</si>
  <si>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</si>
  <si>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</si>
  <si>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</si>
  <si>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</si>
  <si>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</si>
  <si>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</si>
  <si>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</si>
  <si>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</si>
  <si>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</si>
  <si>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</si>
  <si>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</si>
  <si>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</si>
  <si>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</si>
  <si>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</si>
  <si>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</si>
  <si>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</si>
  <si>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</si>
  <si>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</si>
  <si>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</si>
  <si>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</si>
  <si>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</si>
  <si>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</si>
  <si>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</si>
  <si>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</si>
  <si>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</si>
  <si>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</si>
  <si>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</si>
  <si>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</si>
  <si>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</si>
  <si>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</si>
  <si>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</si>
  <si>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</si>
  <si>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</si>
  <si>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</si>
  <si>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</si>
  <si>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</si>
  <si>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</si>
  <si>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</si>
  <si>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</si>
  <si>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</si>
  <si>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</si>
  <si>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</si>
  <si>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</si>
  <si>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</si>
  <si>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</si>
  <si>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</si>
  <si>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</si>
  <si>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</si>
  <si>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</si>
  <si>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</si>
  <si>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</si>
  <si>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</si>
  <si>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</si>
  <si>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</si>
  <si>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</si>
  <si>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</si>
  <si>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</si>
  <si>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</si>
  <si>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</si>
  <si>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</si>
  <si>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</si>
  <si>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</si>
  <si>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</si>
  <si>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</si>
  <si>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</si>
  <si>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</si>
  <si>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</si>
  <si>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</si>
  <si>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</si>
  <si>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</si>
  <si>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</si>
  <si>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</si>
  <si>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</si>
  <si>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</si>
  <si>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</si>
  <si>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</si>
  <si>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</si>
  <si>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</si>
  <si>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</si>
  <si>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</si>
  <si>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</si>
  <si>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</si>
  <si>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</si>
  <si>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</si>
  <si>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</si>
  <si>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</si>
  <si>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</si>
  <si>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</si>
  <si>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</si>
  <si>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</si>
  <si>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</si>
  <si>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</si>
  <si>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</si>
  <si>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</si>
  <si>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</si>
  <si>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</si>
  <si>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</si>
  <si>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</si>
  <si>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</si>
  <si>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</si>
  <si>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</si>
  <si>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</si>
  <si>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</si>
  <si>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</si>
  <si>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</si>
  <si>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</si>
  <si>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</si>
  <si>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</si>
  <si>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</si>
  <si>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</si>
  <si>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</si>
  <si>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</si>
  <si>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</si>
  <si>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</si>
  <si>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</si>
  <si>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</si>
  <si>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</si>
  <si>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</si>
  <si>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</si>
  <si>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</si>
  <si>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</si>
  <si>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</si>
  <si>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</si>
  <si>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</si>
  <si>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</si>
  <si>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</si>
  <si>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</si>
  <si>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</si>
  <si>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</si>
  <si>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</si>
  <si>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</si>
  <si>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</si>
  <si>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</si>
  <si>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</si>
  <si>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</si>
  <si>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</si>
  <si>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</si>
  <si>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</si>
  <si>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</si>
  <si>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</si>
  <si>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</si>
  <si>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</si>
  <si>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</si>
  <si>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</si>
  <si>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</si>
  <si>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</si>
  <si>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</si>
  <si>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</si>
  <si>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</si>
  <si>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</si>
  <si>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</si>
  <si>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</si>
  <si>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</si>
  <si>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</si>
  <si>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</si>
  <si>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</si>
  <si>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</si>
  <si>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</si>
  <si>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</si>
  <si>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</si>
  <si>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</si>
  <si>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</si>
  <si>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</si>
  <si>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</si>
  <si>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</si>
  <si>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</si>
  <si>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</si>
  <si>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</si>
  <si>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</si>
  <si>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</si>
  <si>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</si>
  <si>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</si>
  <si>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</si>
  <si>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</si>
  <si>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</si>
  <si>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</si>
  <si>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</si>
  <si>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</si>
  <si>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</si>
  <si>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</si>
  <si>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</si>
  <si>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</si>
  <si>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</si>
  <si>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</si>
  <si>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</si>
  <si>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</si>
  <si>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</si>
  <si>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</si>
  <si>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</si>
  <si>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</si>
  <si>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</si>
  <si>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</si>
  <si>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</si>
  <si>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</si>
  <si>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</si>
  <si>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</si>
  <si>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</si>
  <si>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</si>
  <si>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</si>
  <si>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</si>
  <si>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</si>
  <si>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</si>
  <si>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</si>
  <si>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</si>
  <si>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</si>
  <si>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</si>
  <si>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</si>
  <si>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</si>
  <si>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</si>
  <si>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</si>
  <si>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</si>
  <si>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</si>
  <si>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</si>
  <si>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</si>
  <si>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</si>
  <si>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</si>
  <si>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</si>
  <si>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</si>
  <si>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</si>
  <si>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</si>
  <si>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</si>
  <si>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</si>
  <si>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</si>
  <si>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</si>
  <si>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</si>
  <si>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</si>
  <si>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</si>
  <si>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</si>
  <si>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</si>
  <si>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</si>
  <si>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</si>
  <si>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</si>
  <si>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</si>
  <si>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</si>
  <si>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</si>
  <si>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</si>
  <si>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</si>
  <si>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</si>
  <si>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</si>
  <si>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</si>
  <si>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</si>
  <si>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</si>
  <si>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</si>
  <si>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</si>
  <si>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</si>
  <si>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</si>
  <si>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</si>
  <si>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</si>
  <si>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</si>
  <si>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</si>
  <si>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</si>
  <si>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</si>
  <si>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</si>
  <si>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</si>
  <si>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</si>
  <si>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</si>
  <si>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</si>
  <si>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</si>
  <si>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</si>
  <si>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</si>
  <si>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</si>
  <si>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</si>
  <si>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</si>
  <si>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</si>
  <si>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</si>
  <si>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</si>
  <si>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</si>
  <si>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</si>
  <si>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</si>
  <si>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</si>
  <si>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</si>
  <si>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</si>
  <si>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</si>
  <si>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</si>
  <si>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</si>
  <si>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</si>
  <si>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</si>
  <si>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</si>
  <si>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</si>
  <si>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</si>
  <si>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</si>
  <si>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</si>
  <si>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</si>
  <si>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</si>
  <si>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</si>
  <si>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</si>
  <si>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</si>
  <si>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</si>
  <si>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</si>
  <si>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</si>
  <si>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</si>
  <si>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</si>
  <si>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</si>
  <si>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</si>
  <si>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</si>
  <si>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</si>
  <si>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</si>
  <si>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</si>
  <si>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</si>
  <si>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</si>
  <si>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</si>
  <si>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</si>
  <si>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</si>
  <si>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</si>
  <si>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</si>
  <si>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</si>
  <si>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</si>
  <si>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</si>
  <si>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</si>
  <si>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</si>
  <si>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</si>
  <si>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</si>
  <si>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</si>
  <si>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</si>
  <si>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</si>
  <si>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</si>
  <si>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</si>
  <si>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</si>
  <si>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</si>
  <si>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</si>
  <si>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</si>
  <si>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</si>
  <si>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</si>
  <si>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</si>
  <si>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</si>
  <si>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</si>
  <si>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</si>
  <si>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</si>
  <si>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</si>
  <si>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</si>
  <si>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</si>
  <si>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</si>
  <si>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</si>
  <si>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</si>
  <si>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</si>
  <si>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</si>
  <si>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</si>
  <si>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</si>
  <si>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</si>
  <si>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</si>
  <si>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</si>
  <si>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</si>
  <si>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</si>
  <si>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</si>
  <si>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</si>
  <si>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</si>
  <si>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</si>
  <si>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</si>
  <si>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</si>
  <si>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</si>
  <si>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</si>
  <si>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</si>
  <si>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</si>
  <si>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</si>
  <si>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</si>
  <si>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</si>
  <si>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</si>
  <si>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</si>
  <si>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</si>
  <si>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</si>
  <si>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</si>
  <si>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</si>
  <si>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</si>
  <si>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</si>
  <si>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</si>
  <si>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</si>
  <si>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</si>
  <si>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</si>
  <si>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</si>
  <si>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</si>
  <si>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</si>
  <si>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</si>
  <si>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</si>
  <si>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</si>
  <si>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</si>
  <si>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</si>
  <si>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</si>
  <si>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</si>
  <si>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</si>
  <si>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</si>
  <si>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</si>
  <si>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</si>
  <si>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</si>
  <si>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</si>
  <si>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</si>
  <si>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</si>
  <si>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</si>
  <si>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</si>
  <si>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</si>
  <si>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</si>
  <si>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</si>
  <si>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</si>
  <si>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</si>
  <si>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</si>
  <si>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</si>
  <si>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</si>
  <si>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</si>
  <si>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</si>
  <si>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</si>
  <si>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</si>
  <si>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</si>
  <si>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</si>
  <si>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</si>
  <si>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</si>
  <si>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</si>
  <si>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</si>
  <si>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</si>
  <si>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</si>
  <si>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</si>
  <si>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</si>
  <si>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</si>
  <si>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</si>
  <si>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</si>
  <si>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</si>
  <si>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</si>
  <si>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</si>
  <si>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</si>
  <si>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</si>
  <si>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</si>
  <si>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</si>
  <si>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</si>
  <si>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</si>
  <si>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</si>
  <si>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</si>
  <si>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</si>
  <si>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</si>
  <si>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</si>
  <si>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</si>
  <si>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</si>
  <si>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</si>
  <si>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</si>
  <si>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</si>
  <si>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</si>
  <si>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</si>
  <si>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</si>
  <si>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</si>
  <si>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</si>
  <si>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</si>
  <si>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</si>
  <si>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</si>
  <si>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</si>
  <si>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</si>
  <si>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</si>
  <si>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</si>
  <si>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</si>
  <si>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</si>
  <si>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</si>
  <si>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</si>
  <si>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</si>
  <si>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</si>
  <si>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</si>
  <si>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</si>
  <si>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</si>
  <si>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</si>
  <si>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</si>
  <si>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</si>
  <si>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</si>
  <si>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</si>
  <si>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</si>
  <si>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</si>
  <si>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</si>
  <si>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</si>
  <si>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</si>
  <si>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</si>
  <si>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</si>
  <si>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</si>
  <si>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</si>
  <si>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</si>
  <si>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</si>
  <si>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</si>
  <si>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</si>
  <si>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</si>
  <si>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</si>
  <si>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</si>
  <si>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</si>
  <si>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</si>
  <si>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</si>
  <si>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</si>
  <si>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</si>
  <si>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</si>
  <si>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</si>
  <si>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</si>
  <si>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</si>
  <si>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</si>
  <si>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</si>
  <si>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</si>
  <si>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</si>
  <si>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</si>
  <si>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</si>
  <si>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</si>
  <si>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</si>
  <si>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</si>
  <si>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</si>
  <si>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</si>
  <si>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</si>
  <si>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</si>
  <si>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</si>
  <si>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</si>
  <si>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</si>
  <si>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</si>
  <si>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</si>
  <si>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</si>
  <si>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</si>
  <si>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</si>
  <si>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</si>
  <si>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</si>
  <si>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</si>
  <si>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</si>
  <si>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</si>
  <si>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</si>
  <si>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</si>
  <si>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</si>
  <si>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</si>
  <si>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</si>
  <si>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</si>
  <si>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</si>
  <si>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</si>
  <si>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</si>
  <si>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</si>
  <si>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</si>
  <si>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</si>
  <si>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</si>
  <si>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</si>
  <si>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</si>
  <si>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</si>
  <si>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</si>
  <si>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</si>
  <si>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</si>
  <si>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</si>
  <si>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</si>
  <si>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</si>
  <si>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</si>
  <si>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</si>
  <si>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</si>
  <si>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</si>
  <si>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</si>
  <si>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</si>
  <si>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</si>
  <si>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</si>
  <si>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</si>
  <si>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</si>
  <si>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</si>
  <si>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</si>
  <si>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</si>
  <si>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</si>
  <si>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</si>
  <si>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</si>
  <si>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</si>
  <si>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</si>
  <si>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</si>
  <si>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</si>
  <si>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</si>
  <si>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</si>
  <si>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</si>
  <si>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</si>
  <si>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</si>
  <si>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</si>
  <si>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</si>
  <si>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</si>
  <si>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</si>
  <si>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</si>
  <si>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</si>
  <si>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</si>
  <si>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</si>
  <si>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</si>
  <si>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</si>
  <si>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</si>
  <si>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</si>
  <si>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</si>
  <si>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</si>
  <si>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</si>
  <si>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</si>
  <si>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</si>
  <si>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</si>
  <si>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</si>
  <si>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</si>
  <si>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</si>
  <si>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</si>
  <si>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</si>
  <si>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</si>
  <si>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</si>
  <si>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</si>
  <si>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</si>
  <si>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</si>
  <si>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</si>
  <si>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</si>
  <si>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</si>
  <si>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</si>
  <si>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</si>
  <si>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</si>
  <si>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</si>
  <si>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</si>
  <si>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</si>
  <si>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</si>
  <si>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</si>
  <si>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</si>
  <si>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</si>
  <si>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</si>
  <si>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</si>
  <si>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</si>
  <si>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</si>
  <si>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</si>
  <si>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</si>
  <si>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</si>
  <si>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</si>
  <si>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</si>
  <si>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</si>
  <si>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</si>
  <si>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</si>
  <si>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</si>
  <si>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</si>
  <si>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</si>
  <si>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</si>
  <si>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</si>
  <si>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</si>
  <si>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</si>
  <si>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</si>
  <si>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</si>
  <si>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</si>
  <si>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</si>
  <si>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</si>
  <si>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</si>
  <si>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</si>
  <si>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</si>
  <si>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</si>
  <si>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</si>
  <si>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</si>
  <si>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</si>
  <si>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</si>
  <si>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</si>
  <si>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</si>
  <si>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</si>
  <si>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</si>
  <si>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</si>
  <si>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</si>
  <si>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</si>
  <si>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</si>
  <si>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</si>
  <si>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</si>
  <si>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</si>
  <si>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</si>
  <si>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</si>
  <si>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</si>
  <si>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</si>
  <si>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</si>
  <si>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</si>
  <si>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</si>
  <si>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</si>
  <si>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</si>
  <si>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</si>
  <si>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</si>
  <si>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</si>
  <si>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</si>
  <si>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</si>
  <si>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</si>
  <si>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</si>
  <si>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</si>
  <si>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</si>
  <si>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</si>
  <si>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</si>
  <si>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</si>
  <si>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</si>
  <si>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</si>
  <si>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</si>
  <si>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</si>
  <si>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</si>
  <si>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</si>
  <si>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</si>
  <si>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</si>
  <si>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</si>
  <si>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</si>
  <si>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</si>
  <si>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</si>
  <si>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</si>
  <si>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</si>
  <si>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</si>
  <si>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</si>
  <si>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</si>
  <si>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</si>
  <si>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</si>
  <si>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</si>
  <si>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</si>
  <si>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</si>
  <si>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</si>
  <si>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</si>
  <si>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</si>
  <si>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</si>
  <si>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</si>
  <si>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</si>
  <si>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</si>
  <si>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</si>
  <si>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</si>
  <si>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</si>
  <si>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</si>
  <si>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</si>
  <si>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</si>
  <si>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</si>
  <si>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</si>
  <si>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</si>
  <si>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</si>
  <si>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</si>
  <si>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</si>
  <si>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</si>
  <si>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</si>
  <si>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</si>
  <si>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</si>
  <si>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</si>
  <si>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</si>
  <si>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</si>
  <si>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</si>
  <si>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</si>
  <si>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</si>
  <si>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</si>
  <si>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</si>
  <si>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</si>
  <si>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</si>
  <si>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</si>
  <si>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</si>
  <si>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</si>
  <si>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</si>
  <si>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</si>
  <si>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</si>
  <si>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</si>
  <si>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</si>
  <si>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</si>
  <si>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</si>
  <si>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</si>
  <si>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</si>
  <si>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</si>
  <si>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</si>
  <si>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</si>
  <si>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</si>
  <si>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</si>
  <si>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</si>
  <si>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</si>
  <si>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</si>
  <si>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</si>
  <si>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</si>
  <si>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</si>
  <si>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</si>
  <si>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</si>
  <si>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</si>
  <si>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</si>
  <si>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</si>
  <si>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</si>
  <si>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</si>
  <si>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</si>
  <si>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</si>
  <si>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</si>
  <si>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</si>
  <si>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</si>
  <si>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</si>
  <si>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</si>
  <si>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</si>
  <si>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</si>
  <si>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</si>
  <si>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</si>
  <si>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</si>
  <si>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</si>
  <si>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</si>
  <si>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</si>
  <si>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</si>
  <si>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</si>
  <si>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</si>
  <si>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</si>
  <si>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</si>
  <si>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</si>
  <si>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</si>
  <si>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</si>
  <si>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</si>
  <si>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</si>
  <si>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</si>
  <si>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</si>
  <si>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</si>
  <si>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</si>
  <si>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</si>
  <si>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</si>
  <si>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</si>
  <si>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</si>
  <si>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</si>
  <si>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</si>
  <si>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</si>
  <si>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</si>
  <si>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</si>
  <si>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</si>
  <si>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</si>
  <si>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</si>
  <si>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</si>
  <si>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</si>
  <si>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</si>
  <si>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</si>
  <si>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</si>
  <si>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</si>
  <si>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</si>
  <si>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</si>
  <si>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</si>
  <si>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</si>
  <si>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</si>
  <si>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</si>
  <si>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</si>
  <si>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</si>
  <si>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</si>
  <si>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</si>
  <si>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</si>
  <si>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</si>
  <si>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</si>
  <si>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</si>
  <si>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</si>
  <si>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</si>
  <si>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</si>
  <si>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</si>
  <si>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</si>
  <si>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</si>
  <si>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</si>
  <si>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</si>
  <si>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</si>
  <si>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</si>
  <si>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</si>
  <si>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</si>
  <si>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</si>
  <si>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</si>
  <si>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</si>
  <si>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</si>
  <si>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</si>
  <si>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</si>
  <si>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</si>
  <si>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</si>
  <si>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</si>
  <si>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</si>
  <si>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</si>
  <si>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</si>
  <si>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</si>
  <si>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</si>
  <si>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</si>
  <si>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</si>
  <si>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</si>
  <si>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</si>
  <si>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</si>
  <si>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</si>
  <si>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</si>
  <si>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</si>
  <si>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</si>
  <si>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</si>
  <si>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</si>
  <si>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</si>
  <si>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</si>
  <si>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</si>
  <si>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</si>
  <si>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</si>
  <si>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</si>
  <si>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</si>
  <si>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</si>
  <si>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</si>
  <si>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</si>
  <si>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</si>
  <si>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</si>
  <si>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</si>
  <si>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</si>
  <si>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</si>
  <si>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</si>
  <si>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</si>
  <si>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</si>
  <si>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</si>
  <si>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</si>
  <si>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</si>
  <si>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</si>
  <si>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</si>
  <si>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</si>
  <si>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</si>
  <si>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</si>
  <si>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</si>
  <si>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</si>
  <si>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</si>
  <si>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</si>
  <si>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</si>
  <si>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</si>
  <si>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</si>
  <si>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</si>
  <si>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</si>
  <si>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</si>
  <si>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</si>
  <si>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</si>
  <si>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</si>
  <si>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</si>
  <si>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</si>
  <si>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</si>
  <si>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</si>
  <si>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</si>
  <si>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</si>
  <si>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</si>
  <si>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</si>
  <si>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</si>
  <si>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</si>
  <si>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</si>
  <si>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</si>
  <si>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</si>
  <si>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</si>
  <si>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</si>
  <si>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</si>
  <si>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</si>
  <si>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</si>
  <si>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</si>
  <si>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</si>
  <si>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</si>
  <si>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</si>
  <si>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</si>
  <si>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</si>
  <si>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</si>
  <si>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</si>
  <si>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</si>
  <si>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</si>
  <si>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</si>
  <si>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</si>
  <si>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</si>
  <si>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</si>
  <si>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</si>
  <si>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</si>
  <si>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</si>
  <si>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</si>
  <si>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</si>
  <si>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</si>
  <si>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</si>
  <si>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</si>
  <si>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</si>
  <si>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</si>
  <si>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</si>
  <si>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</si>
  <si>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</si>
  <si>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</si>
  <si>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</si>
  <si>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</si>
  <si>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</si>
  <si>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</si>
  <si>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</si>
  <si>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</si>
  <si>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</si>
  <si>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</si>
  <si>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</si>
  <si>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</si>
  <si>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</si>
  <si>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</si>
  <si>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</si>
  <si>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</si>
  <si>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</si>
  <si>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</si>
  <si>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</si>
  <si>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</si>
  <si>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</si>
  <si>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</si>
  <si>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</si>
  <si>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</si>
  <si>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</si>
  <si>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</si>
  <si>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</si>
  <si>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</si>
  <si>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</si>
  <si>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</si>
  <si>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</si>
  <si>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</si>
  <si>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</si>
  <si>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</si>
  <si>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</si>
  <si>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</si>
  <si>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</si>
  <si>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</si>
  <si>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</si>
  <si>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</si>
  <si>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</si>
  <si>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</si>
  <si>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</si>
  <si>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</si>
  <si>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</si>
  <si>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</si>
  <si>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</si>
  <si>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</si>
  <si>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</si>
  <si>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</si>
  <si>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</si>
  <si>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</si>
  <si>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</si>
  <si>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</si>
  <si>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</si>
  <si>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</si>
  <si>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</si>
  <si>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</si>
  <si>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</si>
  <si>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</si>
  <si>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</si>
  <si>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</si>
  <si>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</si>
  <si>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</si>
  <si>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</si>
  <si>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</si>
  <si>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</si>
  <si>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</si>
  <si>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</si>
  <si>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</si>
  <si>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</si>
  <si>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</si>
  <si>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</si>
  <si>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</si>
  <si>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</si>
  <si>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</si>
  <si>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</si>
  <si>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</si>
  <si>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</si>
  <si>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</si>
  <si>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</si>
  <si>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</si>
  <si>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</si>
  <si>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</si>
  <si>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</si>
  <si>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</si>
  <si>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</si>
  <si>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</si>
  <si>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</si>
  <si>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</si>
  <si>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</si>
  <si>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</si>
  <si>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</si>
  <si>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</si>
  <si>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</si>
  <si>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</si>
  <si>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</si>
  <si>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</si>
  <si>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</si>
  <si>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</si>
  <si>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</si>
  <si>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</si>
  <si>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</si>
  <si>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</si>
  <si>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</si>
  <si>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</si>
  <si>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</si>
  <si>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</si>
  <si>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</si>
  <si>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</si>
  <si>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</si>
  <si>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</si>
  <si>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</si>
  <si>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</si>
  <si>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</si>
  <si>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</si>
  <si>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</si>
  <si>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</si>
  <si>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</si>
  <si>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</si>
  <si>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</si>
  <si>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</si>
  <si>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</si>
  <si>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</si>
  <si>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</si>
  <si>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</si>
  <si>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</si>
  <si>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</si>
  <si>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</si>
  <si>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</si>
  <si>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</si>
  <si>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</si>
  <si>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</si>
  <si>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</si>
  <si>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</si>
  <si>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</si>
  <si>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</si>
  <si>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</si>
  <si>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</si>
  <si>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</si>
  <si>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</si>
  <si>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</si>
  <si>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</si>
  <si>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</si>
  <si>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</si>
  <si>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</si>
  <si>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</si>
  <si>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</si>
  <si>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</si>
  <si>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</si>
  <si>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</si>
  <si>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</si>
  <si>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</si>
  <si>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</si>
  <si>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</si>
  <si>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</si>
  <si>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</si>
  <si>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</si>
  <si>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</si>
  <si>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</si>
  <si>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</si>
  <si>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</si>
  <si>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</si>
  <si>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</si>
  <si>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</si>
  <si>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</si>
  <si>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</si>
  <si>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</si>
  <si>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</si>
  <si>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</si>
  <si>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</si>
  <si>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</si>
  <si>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</si>
  <si>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</si>
  <si>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</si>
  <si>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</si>
  <si>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</si>
  <si>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</si>
  <si>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</si>
  <si>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</si>
  <si>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</si>
  <si>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</si>
  <si>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</si>
  <si>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</si>
  <si>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</si>
  <si>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</si>
  <si>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</si>
  <si>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</si>
  <si>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</si>
  <si>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</si>
  <si>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</si>
  <si>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</si>
  <si>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</si>
  <si>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</si>
  <si>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</si>
  <si>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</si>
  <si>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</si>
  <si>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</si>
  <si>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</si>
  <si>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</si>
  <si>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</si>
  <si>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</si>
  <si>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</si>
  <si>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</si>
  <si>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</si>
  <si>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</si>
  <si>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</si>
  <si>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</si>
  <si>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</si>
  <si>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</si>
  <si>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</si>
  <si>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</si>
  <si>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</si>
  <si>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</si>
  <si>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</si>
  <si>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</si>
  <si>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</si>
  <si>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</si>
  <si>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</si>
  <si>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</si>
  <si>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</si>
  <si>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</si>
  <si>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</si>
  <si>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</si>
  <si>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</si>
  <si>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</si>
  <si>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</si>
  <si>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</si>
  <si>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</si>
  <si>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</si>
  <si>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</si>
  <si>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</si>
  <si>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</si>
  <si>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</si>
  <si>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</si>
  <si>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</si>
  <si>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</si>
  <si>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</si>
  <si>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</si>
  <si>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</si>
  <si>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</si>
  <si>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</si>
  <si>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</si>
  <si>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</si>
  <si>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</si>
  <si>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</si>
  <si>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</si>
  <si>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</si>
  <si>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</si>
  <si>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</si>
  <si>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</si>
  <si>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</si>
  <si>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</si>
  <si>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</si>
  <si>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</si>
  <si>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</si>
  <si>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</si>
  <si>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</si>
  <si>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</si>
  <si>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</si>
  <si>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</si>
  <si>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</si>
  <si>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</si>
  <si>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</si>
  <si>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</si>
  <si>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</si>
  <si>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</si>
  <si>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</si>
  <si>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</si>
  <si>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</si>
  <si>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</si>
  <si>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</si>
  <si>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</si>
  <si>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</si>
  <si>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</si>
  <si>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</si>
  <si>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</si>
  <si>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</si>
  <si>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</si>
  <si>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</si>
  <si>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</si>
  <si>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</si>
  <si>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</si>
  <si>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</si>
  <si>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</si>
  <si>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</si>
  <si>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</si>
  <si>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</si>
  <si>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</si>
  <si>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</si>
  <si>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</si>
  <si>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</si>
  <si>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</si>
  <si>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</si>
  <si>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</si>
  <si>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</si>
  <si>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</si>
  <si>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</si>
  <si>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</si>
  <si>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</si>
  <si>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</si>
  <si>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</si>
  <si>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</si>
  <si>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</si>
  <si>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</si>
  <si>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</si>
  <si>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</si>
  <si>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</si>
  <si>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</si>
  <si>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</si>
  <si>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</si>
  <si>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</si>
  <si>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</si>
  <si>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</si>
  <si>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</si>
  <si>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</si>
  <si>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</si>
  <si>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</si>
  <si>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</si>
  <si>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</si>
  <si>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</si>
  <si>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</si>
  <si>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</si>
  <si>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</si>
  <si>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</si>
  <si>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</si>
  <si>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</si>
  <si>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</si>
  <si>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</si>
  <si>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</si>
  <si>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</si>
  <si>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</si>
  <si>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</si>
  <si>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</si>
  <si>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</si>
  <si>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</si>
  <si>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</si>
  <si>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</si>
  <si>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</si>
  <si>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</si>
  <si>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</si>
  <si>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</si>
  <si>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</si>
  <si>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</si>
  <si>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</si>
  <si>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</si>
  <si>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</si>
  <si>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</si>
  <si>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</si>
  <si>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</si>
  <si>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</si>
  <si>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</si>
  <si>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</si>
  <si>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</si>
  <si>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</si>
  <si>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</si>
  <si>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</si>
  <si>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</si>
  <si>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</si>
  <si>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</si>
  <si>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</si>
  <si>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</si>
  <si>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</si>
  <si>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</si>
  <si>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</si>
  <si>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</si>
  <si>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</si>
  <si>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</si>
  <si>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</si>
  <si>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</si>
  <si>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</si>
  <si>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</si>
  <si>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</si>
  <si>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</si>
  <si>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</si>
  <si>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</si>
  <si>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</si>
  <si>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</si>
  <si>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</si>
  <si>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</si>
  <si>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</si>
  <si>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</si>
  <si>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</si>
  <si>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</si>
  <si>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</si>
  <si>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</si>
  <si>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</si>
  <si>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</si>
  <si>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</si>
  <si>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</si>
  <si>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</si>
  <si>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</si>
  <si>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</si>
  <si>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</si>
  <si>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</si>
  <si>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</si>
  <si>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</si>
  <si>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</si>
  <si>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</si>
  <si>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</si>
  <si>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</si>
  <si>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</si>
  <si>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</si>
  <si>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</si>
  <si>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</si>
  <si>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</si>
  <si>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</si>
  <si>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</si>
  <si>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</si>
  <si>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</si>
  <si>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</si>
  <si>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</si>
  <si>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</si>
  <si>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</si>
  <si>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</si>
  <si>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</si>
  <si>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</si>
  <si>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</si>
  <si>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</si>
  <si>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</si>
  <si>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</si>
  <si>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</si>
  <si>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</si>
  <si>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</si>
  <si>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</si>
  <si>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</si>
  <si>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</si>
  <si>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</si>
  <si>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</si>
  <si>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</si>
  <si>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</si>
  <si>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</si>
  <si>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</si>
  <si>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</si>
  <si>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</si>
  <si>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</si>
  <si>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</si>
  <si>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</si>
  <si>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</si>
  <si>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</si>
  <si>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</si>
  <si>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</si>
  <si>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</si>
  <si>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</si>
  <si>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</si>
  <si>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</si>
  <si>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</si>
  <si>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</si>
  <si>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</si>
  <si>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</si>
  <si>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</si>
  <si>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</si>
  <si>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</si>
  <si>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</si>
  <si>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</si>
  <si>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</si>
  <si>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</si>
  <si>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</si>
  <si>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</si>
  <si>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</si>
  <si>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</si>
  <si>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</si>
  <si>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</si>
  <si>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</si>
  <si>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</si>
  <si>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</si>
  <si>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</si>
  <si>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</si>
  <si>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</si>
  <si>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</si>
  <si>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</si>
  <si>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</si>
  <si>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</si>
  <si>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</si>
  <si>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</si>
  <si>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</si>
  <si>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</si>
  <si>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</si>
  <si>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</si>
  <si>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</si>
  <si>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</si>
  <si>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</si>
  <si>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</si>
  <si>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</si>
  <si>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</si>
  <si>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</si>
  <si>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</si>
  <si>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</si>
  <si>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</si>
  <si>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</si>
  <si>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</si>
  <si>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</si>
  <si>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</si>
  <si>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</si>
  <si>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</si>
  <si>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</si>
  <si>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</si>
  <si>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</si>
  <si>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</si>
  <si>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</si>
  <si>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</si>
  <si>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</si>
  <si>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</si>
  <si>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</si>
  <si>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</si>
  <si>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</si>
  <si>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</si>
  <si>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</si>
  <si>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</si>
  <si>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</si>
  <si>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</si>
  <si>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</si>
  <si>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</si>
  <si>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</si>
  <si>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</si>
  <si>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</si>
  <si>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</si>
  <si>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</si>
  <si>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</si>
  <si>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</si>
  <si>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</si>
  <si>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</si>
  <si>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</si>
  <si>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</si>
  <si>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</si>
  <si>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</si>
  <si>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</si>
  <si>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</si>
  <si>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</si>
  <si>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</si>
  <si>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</si>
  <si>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</si>
  <si>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</si>
  <si>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</si>
  <si>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</si>
  <si>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</si>
  <si>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</si>
  <si>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</si>
  <si>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</si>
  <si>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</si>
  <si>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</si>
  <si>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</si>
  <si>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</si>
  <si>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</si>
  <si>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</si>
  <si>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</si>
  <si>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</si>
  <si>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</si>
  <si>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</si>
  <si>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</si>
  <si>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</si>
  <si>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</si>
  <si>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</si>
  <si>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</si>
  <si>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</si>
  <si>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</si>
  <si>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</si>
  <si>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</si>
  <si>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</si>
  <si>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</si>
  <si>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</si>
  <si>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</si>
  <si>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</si>
  <si>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</si>
  <si>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</si>
  <si>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</si>
  <si>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</si>
  <si>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</si>
  <si>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</si>
  <si>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</si>
  <si>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</si>
  <si>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</si>
  <si>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</si>
  <si>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</si>
  <si>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</si>
  <si>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</si>
  <si>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</si>
  <si>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</si>
  <si>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</si>
  <si>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</si>
  <si>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</si>
  <si>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</si>
  <si>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</si>
  <si>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</si>
  <si>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</si>
  <si>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</si>
  <si>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</si>
  <si>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</si>
  <si>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</si>
  <si>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</si>
  <si>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</si>
  <si>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</si>
  <si>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</si>
  <si>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</si>
  <si>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</si>
  <si>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</si>
  <si>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</si>
  <si>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</si>
  <si>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</si>
  <si>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</si>
  <si>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</si>
  <si>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</si>
  <si>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</si>
  <si>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</si>
  <si>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</si>
  <si>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</si>
  <si>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</si>
  <si>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</si>
  <si>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</si>
  <si>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</si>
  <si>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</si>
  <si>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</si>
  <si>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</si>
  <si>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</si>
  <si>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</si>
  <si>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</si>
  <si>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</si>
  <si>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</si>
  <si>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</si>
  <si>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</si>
  <si>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</si>
  <si>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</si>
  <si>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</si>
  <si>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</si>
  <si>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</si>
  <si>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</si>
  <si>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</si>
  <si>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</si>
  <si>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</si>
  <si>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</si>
  <si>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</si>
  <si>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</si>
  <si>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</si>
  <si>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</si>
  <si>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</si>
  <si>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</si>
  <si>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</si>
  <si>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</si>
  <si>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</si>
  <si>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</si>
  <si>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</si>
  <si>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</si>
  <si>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</si>
  <si>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</si>
  <si>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</si>
  <si>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</si>
  <si>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</si>
  <si>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</si>
  <si>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</si>
  <si>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</si>
  <si>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</si>
  <si>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</si>
  <si>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</si>
  <si>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</si>
  <si>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</si>
  <si>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</si>
  <si>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</si>
  <si>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</si>
  <si>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</si>
  <si>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</si>
  <si>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</si>
  <si>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</si>
  <si>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</si>
  <si>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</si>
  <si>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</si>
  <si>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</si>
  <si>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</si>
  <si>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</si>
  <si>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</si>
  <si>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</si>
  <si>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</si>
  <si>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</si>
  <si>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</si>
  <si>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</si>
  <si>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</si>
  <si>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</si>
  <si>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</si>
  <si>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</si>
  <si>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</si>
  <si>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</si>
  <si>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</si>
  <si>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</si>
  <si>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</si>
  <si>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</si>
  <si>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</si>
  <si>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</si>
  <si>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</si>
  <si>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</si>
  <si>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</si>
  <si>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</si>
  <si>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</si>
  <si>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</si>
  <si>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</si>
  <si>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</si>
  <si>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</si>
  <si>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</si>
  <si>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</si>
  <si>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</si>
  <si>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</si>
  <si>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</si>
  <si>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</si>
  <si>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</si>
  <si>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</si>
  <si>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</si>
  <si>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</si>
  <si>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</si>
  <si>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</si>
  <si>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</si>
  <si>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</si>
  <si>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</si>
  <si>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</si>
  <si>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</si>
  <si>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</si>
  <si>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</si>
  <si>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</si>
  <si>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</si>
  <si>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</si>
  <si>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</si>
  <si>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</si>
  <si>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</si>
  <si>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</si>
  <si>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</si>
  <si>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</si>
  <si>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</si>
  <si>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</si>
  <si>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</si>
  <si>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</si>
  <si>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</si>
  <si>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</si>
  <si>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</si>
  <si>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</si>
  <si>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</si>
  <si>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</si>
  <si>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</si>
  <si>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</si>
  <si>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</si>
  <si>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</si>
  <si>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</si>
  <si>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</si>
  <si>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</si>
  <si>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</si>
  <si>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</si>
  <si>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</si>
  <si>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</si>
  <si>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</si>
  <si>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</si>
  <si>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</si>
  <si>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</si>
  <si>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</si>
  <si>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</si>
  <si>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</si>
  <si>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</si>
  <si>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</si>
  <si>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</si>
  <si>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</si>
  <si>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</si>
  <si>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</si>
  <si>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</si>
  <si>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</si>
  <si>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</si>
  <si>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</si>
  <si>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</si>
  <si>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</si>
  <si>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</si>
  <si>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</si>
  <si>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</si>
  <si>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</si>
  <si>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</si>
  <si>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</si>
  <si>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</si>
  <si>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</si>
  <si>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</si>
  <si>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</si>
  <si>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</si>
  <si>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</si>
  <si>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</si>
  <si>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</si>
  <si>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</si>
  <si>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</si>
  <si>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</si>
  <si>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</si>
  <si>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</si>
  <si>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</si>
  <si>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</si>
  <si>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</si>
  <si>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</si>
  <si>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</si>
  <si>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</si>
  <si>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</si>
  <si>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</si>
  <si>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</si>
  <si>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</si>
  <si>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</si>
  <si>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</si>
  <si>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</si>
  <si>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</si>
  <si>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</si>
  <si>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</si>
  <si>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</si>
  <si>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</si>
  <si>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</si>
  <si>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</si>
  <si>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</si>
  <si>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</si>
  <si>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</si>
  <si>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</si>
  <si>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</si>
  <si>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</si>
  <si>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</si>
  <si>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</si>
  <si>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</si>
  <si>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</si>
  <si>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</si>
  <si>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</si>
  <si>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</si>
  <si>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</si>
  <si>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</si>
  <si>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</si>
  <si>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</si>
  <si>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</si>
  <si>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</si>
  <si>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</si>
  <si>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</si>
  <si>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</si>
  <si>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</si>
  <si>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</si>
  <si>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</si>
  <si>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</si>
  <si>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</si>
  <si>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</si>
  <si>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</si>
  <si>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</si>
  <si>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</si>
  <si>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</si>
  <si>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</si>
  <si>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</si>
  <si>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</si>
  <si>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</si>
  <si>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</si>
  <si>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</si>
  <si>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</si>
  <si>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</si>
  <si>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</si>
  <si>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</si>
  <si>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</si>
  <si>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</si>
  <si>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</si>
  <si>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</si>
  <si>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</si>
  <si>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</si>
  <si>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</si>
  <si>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</si>
  <si>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</si>
  <si>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</si>
  <si>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</si>
  <si>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</si>
  <si>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</si>
  <si>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</si>
  <si>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</si>
  <si>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</si>
  <si>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</si>
  <si>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</si>
  <si>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</si>
  <si>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</si>
  <si>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</si>
  <si>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</si>
  <si>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</si>
  <si>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</si>
  <si>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</si>
  <si>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</si>
  <si>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</si>
  <si>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</si>
  <si>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</si>
  <si>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</si>
  <si>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</si>
  <si>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</si>
  <si>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</si>
  <si>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</si>
  <si>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</si>
  <si>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</si>
  <si>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</si>
  <si>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</si>
  <si>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</si>
  <si>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</si>
  <si>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</si>
  <si>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</si>
  <si>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</si>
  <si>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</si>
  <si>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</si>
  <si>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</si>
  <si>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</si>
  <si>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</si>
  <si>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</si>
  <si>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</si>
  <si>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</si>
  <si>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</si>
  <si>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</si>
  <si>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</si>
  <si>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</si>
  <si>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</si>
  <si>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</si>
  <si>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</si>
  <si>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</si>
  <si>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</si>
  <si>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</si>
  <si>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</si>
  <si>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</si>
  <si>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</si>
  <si>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</si>
  <si>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</si>
  <si>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</si>
  <si>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</si>
  <si>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</si>
  <si>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</si>
  <si>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</si>
  <si>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</si>
  <si>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</si>
  <si>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</si>
  <si>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</si>
  <si>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</si>
  <si>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</si>
  <si>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</si>
  <si>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</si>
  <si>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</si>
  <si>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</si>
  <si>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</si>
  <si>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</si>
  <si>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</si>
  <si>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</si>
  <si>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</si>
  <si>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</si>
  <si>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</si>
  <si>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</si>
  <si>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</si>
  <si>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</si>
  <si>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</si>
  <si>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</si>
  <si>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</si>
  <si>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</si>
  <si>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</si>
  <si>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</si>
  <si>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</si>
  <si>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</si>
  <si>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</si>
  <si>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</si>
  <si>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</si>
  <si>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</si>
  <si>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</si>
  <si>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</si>
  <si>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</si>
  <si>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</si>
  <si>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</si>
  <si>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</si>
  <si>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</si>
  <si>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</si>
  <si>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</si>
  <si>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</si>
  <si>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</si>
  <si>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</si>
  <si>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</si>
  <si>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</si>
  <si>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</si>
  <si>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</si>
  <si>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</si>
  <si>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</si>
  <si>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</si>
  <si>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</si>
  <si>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</si>
  <si>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</si>
  <si>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</si>
  <si>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</si>
  <si>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</si>
  <si>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</si>
  <si>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</si>
  <si>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</si>
  <si>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</si>
  <si>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</si>
  <si>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</si>
  <si>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</si>
  <si>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</si>
  <si>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</si>
  <si>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</si>
  <si>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</si>
  <si>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</si>
  <si>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</si>
  <si>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</si>
  <si>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</si>
  <si>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</si>
  <si>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</si>
  <si>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</si>
  <si>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</si>
  <si>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</si>
  <si>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</si>
  <si>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</si>
  <si>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</si>
  <si>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</si>
  <si>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</si>
  <si>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</si>
  <si>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</si>
  <si>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</si>
  <si>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</si>
  <si>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</si>
  <si>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</si>
  <si>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</si>
  <si>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</si>
  <si>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</si>
  <si>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</si>
  <si>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</si>
  <si>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</si>
  <si>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</si>
  <si>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</si>
  <si>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</si>
  <si>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</si>
  <si>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</si>
  <si>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</si>
  <si>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</si>
  <si>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</si>
  <si>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</si>
  <si>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</si>
  <si>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</si>
  <si>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</si>
  <si>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</si>
  <si>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</si>
  <si>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</si>
  <si>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</si>
  <si>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</si>
  <si>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</si>
  <si>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</si>
  <si>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</si>
  <si>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</si>
  <si>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</si>
  <si>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</si>
  <si>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</si>
  <si>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</si>
  <si>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</si>
  <si>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</si>
  <si>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</si>
  <si>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</si>
  <si>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</si>
  <si>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</si>
  <si>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</si>
  <si>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</si>
  <si>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</si>
  <si>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</si>
  <si>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</si>
  <si>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</si>
  <si>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</si>
  <si>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</si>
  <si>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</si>
  <si>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</si>
  <si>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</si>
  <si>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</si>
  <si>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</si>
  <si>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</si>
  <si>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</si>
  <si>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</si>
  <si>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</si>
  <si>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</si>
  <si>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</si>
  <si>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</si>
  <si>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</si>
  <si>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</si>
  <si>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</si>
  <si>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</si>
  <si>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</si>
  <si>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</si>
  <si>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</si>
  <si>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</si>
  <si>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</si>
  <si>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</si>
  <si>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</si>
  <si>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</si>
  <si>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</si>
  <si>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</si>
  <si>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</si>
  <si>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</si>
  <si>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</si>
  <si>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</si>
  <si>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</si>
  <si>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</si>
  <si>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</si>
  <si>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</si>
  <si>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</si>
  <si>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</si>
  <si>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</si>
  <si>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</si>
  <si>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</si>
  <si>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</si>
  <si>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</si>
  <si>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</si>
  <si>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</si>
  <si>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</si>
  <si>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</si>
  <si>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</si>
  <si>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</si>
  <si>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</si>
  <si>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</si>
  <si>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</si>
  <si>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</si>
  <si>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</si>
  <si>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</si>
  <si>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</si>
  <si>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</si>
  <si>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</si>
  <si>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</si>
  <si>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</si>
  <si>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</si>
  <si>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</si>
  <si>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</si>
  <si>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</si>
  <si>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</si>
  <si>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</si>
  <si>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</si>
  <si>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</si>
  <si>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</si>
  <si>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</si>
  <si>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</si>
  <si>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</si>
  <si>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</si>
  <si>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</si>
  <si>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</si>
  <si>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</si>
  <si>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</si>
  <si>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</si>
  <si>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</si>
  <si>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</si>
  <si>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</si>
  <si>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</si>
  <si>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</si>
  <si>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</si>
  <si>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</si>
  <si>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</si>
  <si>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</si>
  <si>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</si>
  <si>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</si>
  <si>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</si>
  <si>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</si>
  <si>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</si>
  <si>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</si>
  <si>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</si>
  <si>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</si>
  <si>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</si>
  <si>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</si>
  <si>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</si>
  <si>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</si>
  <si>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</si>
  <si>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</si>
  <si>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</si>
  <si>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</si>
  <si>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</si>
  <si>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</si>
  <si>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</si>
  <si>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</si>
  <si>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</si>
  <si>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</si>
  <si>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</si>
  <si>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</si>
  <si>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</si>
  <si>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</si>
  <si>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</si>
  <si>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</si>
  <si>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</si>
  <si>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</si>
  <si>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</si>
  <si>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</si>
  <si>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</si>
  <si>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</si>
  <si>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</si>
  <si>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</si>
  <si>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</si>
  <si>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</si>
  <si>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</si>
  <si>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</si>
  <si>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</si>
  <si>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</si>
  <si>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</si>
  <si>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</si>
  <si>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</si>
  <si>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</si>
  <si>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</si>
  <si>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</si>
  <si>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</si>
  <si>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</si>
  <si>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</si>
  <si>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</si>
  <si>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</si>
  <si>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</si>
  <si>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</si>
  <si>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</si>
  <si>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</si>
  <si>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</si>
  <si>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</si>
  <si>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</si>
  <si>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</si>
  <si>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</si>
  <si>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</si>
  <si>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</si>
  <si>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</si>
  <si>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</si>
  <si>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</si>
  <si>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</si>
  <si>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</si>
  <si>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</si>
  <si>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</si>
  <si>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</si>
  <si>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</si>
  <si>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</si>
  <si>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</si>
  <si>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</si>
  <si>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</si>
  <si>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</si>
  <si>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</si>
  <si>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</si>
  <si>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</si>
  <si>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</si>
  <si>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</si>
  <si>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</si>
  <si>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</si>
  <si>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</si>
  <si>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</si>
  <si>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</si>
  <si>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</si>
  <si>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</si>
  <si>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</si>
  <si>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</si>
  <si>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</si>
  <si>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</si>
  <si>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</si>
  <si>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</si>
  <si>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</si>
  <si>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</si>
  <si>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</si>
  <si>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</si>
  <si>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</si>
  <si>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</si>
  <si>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</si>
  <si>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</si>
  <si>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</si>
  <si>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</si>
  <si>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</si>
  <si>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</si>
  <si>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</si>
  <si>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</si>
  <si>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</si>
  <si>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</si>
  <si>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</si>
  <si>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</si>
  <si>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</si>
  <si>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</si>
  <si>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</si>
  <si>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</si>
  <si>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</si>
  <si>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</si>
  <si>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</si>
  <si>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</si>
  <si>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</si>
  <si>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</si>
  <si>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</si>
  <si>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</si>
  <si>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</si>
  <si>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</si>
  <si>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</si>
  <si>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</si>
  <si>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</si>
  <si>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</si>
  <si>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</si>
  <si>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</si>
  <si>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</si>
  <si>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</si>
  <si>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</si>
  <si>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</si>
  <si>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</si>
  <si>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</si>
  <si>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</si>
  <si>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</si>
  <si>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</si>
  <si>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</si>
  <si>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</si>
  <si>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</si>
  <si>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</si>
  <si>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</si>
  <si>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</si>
  <si>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</si>
  <si>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</si>
  <si>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</si>
  <si>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</si>
  <si>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</si>
  <si>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</si>
  <si>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</si>
  <si>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</si>
  <si>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</si>
  <si>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</si>
  <si>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</si>
  <si>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</si>
  <si>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</si>
  <si>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</si>
  <si>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</si>
  <si>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</si>
  <si>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</si>
  <si>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</si>
  <si>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</si>
  <si>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</si>
  <si>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</si>
  <si>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</si>
  <si>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</si>
  <si>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</si>
  <si>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</si>
  <si>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</si>
  <si>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</si>
  <si>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</si>
  <si>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</si>
  <si>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</si>
  <si>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</si>
  <si>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</si>
  <si>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</si>
  <si>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</si>
  <si>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</si>
  <si>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</si>
  <si>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</si>
  <si>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</si>
  <si>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</si>
  <si>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</si>
  <si>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</si>
  <si>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</si>
  <si>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</si>
  <si>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</si>
  <si>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</si>
  <si>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</si>
  <si>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</si>
  <si>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</si>
  <si>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</si>
  <si>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</si>
  <si>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</si>
  <si>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</si>
  <si>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</si>
  <si>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</si>
  <si>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</si>
  <si>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</si>
  <si>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</si>
  <si>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</si>
  <si>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</si>
  <si>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</si>
  <si>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</si>
  <si>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</si>
  <si>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</si>
  <si>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</si>
  <si>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</si>
  <si>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</si>
  <si>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</si>
  <si>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</si>
  <si>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</si>
  <si>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</si>
  <si>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</si>
  <si>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</si>
  <si>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</si>
  <si>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</si>
  <si>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</si>
  <si>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</si>
  <si>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</si>
  <si>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</si>
  <si>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</si>
  <si>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</si>
  <si>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</si>
  <si>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</si>
  <si>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</si>
  <si>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</si>
  <si>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</si>
  <si>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</si>
  <si>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</si>
  <si>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</si>
  <si>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</si>
  <si>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</si>
  <si>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</si>
  <si>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</si>
  <si>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</si>
  <si>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</si>
  <si>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</si>
  <si>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</si>
  <si>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</si>
  <si>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</si>
  <si>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</si>
  <si>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</si>
  <si>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</si>
  <si>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</si>
  <si>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</si>
  <si>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</si>
  <si>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</si>
  <si>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</si>
  <si>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</si>
  <si>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</si>
  <si>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UNIDAD DE ACCESO A LA INFORMACIÓN PÚBLICA</t>
  </si>
  <si>
    <t>Al 31 de diciembre de 2017 y al 30 de marzo de 2018 (b)</t>
  </si>
  <si>
    <t>Del 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</si>
</sst>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D75" sqref="D7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UNIDAD DE ACCESO A LA INFORMACIÓN PÚBLICA,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2018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729182.67</v>
      </c>
      <c r="C8" s="40">
        <f t="shared" ref="C8:D8" si="0">SUM(C9:C11)</f>
        <v>182147.69</v>
      </c>
      <c r="D8" s="40">
        <f t="shared" si="0"/>
        <v>182147.69</v>
      </c>
    </row>
    <row r="9" spans="1:11" x14ac:dyDescent="0.25">
      <c r="A9" s="53" t="s">
        <v>169</v>
      </c>
      <c r="B9" s="23">
        <v>729182.67</v>
      </c>
      <c r="C9" s="23">
        <v>182147.69</v>
      </c>
      <c r="D9" s="23">
        <v>182147.69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729182.67</v>
      </c>
      <c r="C13" s="40">
        <f t="shared" ref="C13:D13" si="2">C14+C15</f>
        <v>111856.77</v>
      </c>
      <c r="D13" s="40">
        <f t="shared" si="2"/>
        <v>111856.77</v>
      </c>
    </row>
    <row r="14" spans="1:11" x14ac:dyDescent="0.25">
      <c r="A14" s="53" t="s">
        <v>172</v>
      </c>
      <c r="B14" s="23">
        <v>729182.67</v>
      </c>
      <c r="C14" s="23">
        <v>111856.77</v>
      </c>
      <c r="D14" s="23">
        <v>111856.77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70290.92</v>
      </c>
      <c r="D21" s="40">
        <f t="shared" si="4"/>
        <v>70290.92</v>
      </c>
    </row>
    <row r="22" spans="1:4" ht="14.25" x14ac:dyDescent="0.4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70290.92</v>
      </c>
      <c r="D23" s="40">
        <f t="shared" si="5"/>
        <v>70290.92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70290.92</v>
      </c>
      <c r="D25" s="40">
        <f>D23-D17</f>
        <v>70290.92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70290.92</v>
      </c>
      <c r="D33" s="61">
        <f t="shared" si="8"/>
        <v>70290.92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729182.67</v>
      </c>
      <c r="C48" s="124">
        <f>C9</f>
        <v>182147.69</v>
      </c>
      <c r="D48" s="124">
        <f t="shared" ref="D48" si="12">D9</f>
        <v>182147.69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729182.67</v>
      </c>
      <c r="C53" s="60">
        <f t="shared" ref="C53:D53" si="14">C14</f>
        <v>111856.77</v>
      </c>
      <c r="D53" s="60">
        <f t="shared" si="14"/>
        <v>111856.77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70290.92</v>
      </c>
      <c r="D57" s="61">
        <f t="shared" ref="D57" si="16">D48+D49-D53+D55</f>
        <v>70290.92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70290.92</v>
      </c>
      <c r="D59" s="61">
        <f t="shared" si="17"/>
        <v>70290.92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729182.67</v>
      </c>
      <c r="Q2" s="18">
        <f>'Formato 4'!C8</f>
        <v>182147.69</v>
      </c>
      <c r="R2" s="18">
        <f>'Formato 4'!D8</f>
        <v>182147.69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729182.67</v>
      </c>
      <c r="Q3" s="18">
        <f>'Formato 4'!C9</f>
        <v>182147.69</v>
      </c>
      <c r="R3" s="18">
        <f>'Formato 4'!D9</f>
        <v>182147.69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729182.67</v>
      </c>
      <c r="Q6" s="18">
        <f>'Formato 4'!C13</f>
        <v>111856.77</v>
      </c>
      <c r="R6" s="18">
        <f>'Formato 4'!D13</f>
        <v>111856.77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729182.67</v>
      </c>
      <c r="Q7" s="18">
        <f>'Formato 4'!C14</f>
        <v>111856.77</v>
      </c>
      <c r="R7" s="18">
        <f>'Formato 4'!D14</f>
        <v>111856.77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70290.92</v>
      </c>
      <c r="R12" s="18">
        <f>'Formato 4'!D21</f>
        <v>70290.92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70290.92</v>
      </c>
      <c r="R13" s="18">
        <f>'Formato 4'!D23</f>
        <v>70290.92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70290.92</v>
      </c>
      <c r="R14" s="18">
        <f>'Formato 4'!D25</f>
        <v>70290.92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70290.92</v>
      </c>
      <c r="R18">
        <f>'Formato 4'!D33</f>
        <v>70290.92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729182.67</v>
      </c>
      <c r="Q26">
        <f>'Formato 4'!C48</f>
        <v>182147.69</v>
      </c>
      <c r="R26">
        <f>'Formato 4'!D48</f>
        <v>182147.69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729182.67</v>
      </c>
      <c r="Q30">
        <f>'Formato 4'!C53</f>
        <v>111856.77</v>
      </c>
      <c r="R30">
        <f>'Formato 4'!D53</f>
        <v>111856.77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G13" sqref="G13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UNIDAD DE ACCESO A LA INFORMACIÓN PÚBLICA,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2018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ht="14.25" x14ac:dyDescent="0.45">
      <c r="A15" s="53" t="s">
        <v>222</v>
      </c>
      <c r="B15" s="60">
        <v>2808</v>
      </c>
      <c r="C15" s="60">
        <v>0</v>
      </c>
      <c r="D15" s="60">
        <v>2808</v>
      </c>
      <c r="E15" s="60">
        <v>554</v>
      </c>
      <c r="F15" s="60">
        <v>554</v>
      </c>
      <c r="G15" s="60">
        <f t="shared" si="0"/>
        <v>-2254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ht="14.25" x14ac:dyDescent="0.4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726374.67</v>
      </c>
      <c r="C34" s="60">
        <v>0</v>
      </c>
      <c r="D34" s="60">
        <v>726374.67</v>
      </c>
      <c r="E34" s="60">
        <v>181593.69</v>
      </c>
      <c r="F34" s="60">
        <v>181593.69</v>
      </c>
      <c r="G34" s="60">
        <f t="shared" si="4"/>
        <v>-544780.98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5">C38+C39</f>
        <v>0</v>
      </c>
      <c r="D37" s="60">
        <f t="shared" si="5"/>
        <v>0</v>
      </c>
      <c r="E37" s="60">
        <f t="shared" si="5"/>
        <v>0</v>
      </c>
      <c r="F37" s="60">
        <v>0</v>
      </c>
      <c r="G37" s="60">
        <f t="shared" si="5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729182.67</v>
      </c>
      <c r="C41" s="61">
        <f t="shared" ref="C41:E41" si="6">SUM(C9,C10,C11,C12,C13,C14,C15,C16,C28,C34,C35,C37)</f>
        <v>0</v>
      </c>
      <c r="D41" s="61">
        <f t="shared" si="6"/>
        <v>729182.67</v>
      </c>
      <c r="E41" s="61">
        <f t="shared" si="6"/>
        <v>182147.69</v>
      </c>
      <c r="F41" s="61">
        <f>SUM(F9,F10,F11,F12,F13,F14,F15,F16,F28,F34,F35,F37)</f>
        <v>182147.69</v>
      </c>
      <c r="G41" s="61">
        <f>SUM(G9,G10,G11,G12,G13,G14,G15,G16,G28,G34,G35,G37)</f>
        <v>-547034.98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8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8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8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8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8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8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0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0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0</v>
      </c>
      <c r="D67" s="61">
        <f t="shared" si="13"/>
        <v>0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729182.67</v>
      </c>
      <c r="C70" s="61">
        <f t="shared" ref="C70:G70" si="14">C41+C65+C67</f>
        <v>0</v>
      </c>
      <c r="D70" s="61">
        <f t="shared" si="14"/>
        <v>729182.67</v>
      </c>
      <c r="E70" s="61">
        <f t="shared" si="14"/>
        <v>182147.69</v>
      </c>
      <c r="F70" s="61">
        <f t="shared" si="14"/>
        <v>182147.69</v>
      </c>
      <c r="G70" s="61">
        <f t="shared" si="14"/>
        <v>-547034.98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2808</v>
      </c>
      <c r="Q9" s="18">
        <f>'Formato 5'!C15</f>
        <v>0</v>
      </c>
      <c r="R9" s="18">
        <f>'Formato 5'!D15</f>
        <v>2808</v>
      </c>
      <c r="S9" s="18">
        <f>'Formato 5'!E15</f>
        <v>554</v>
      </c>
      <c r="T9" s="18">
        <f>'Formato 5'!F15</f>
        <v>554</v>
      </c>
      <c r="U9" s="18">
        <f>'Formato 5'!G15</f>
        <v>-2254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726374.67</v>
      </c>
      <c r="Q28" s="18">
        <f>'Formato 5'!C34</f>
        <v>0</v>
      </c>
      <c r="R28" s="18">
        <f>'Formato 5'!D34</f>
        <v>726374.67</v>
      </c>
      <c r="S28" s="18">
        <f>'Formato 5'!E34</f>
        <v>181593.69</v>
      </c>
      <c r="T28" s="18">
        <f>'Formato 5'!F34</f>
        <v>181593.69</v>
      </c>
      <c r="U28" s="18">
        <f>'Formato 5'!G34</f>
        <v>-544780.98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729182.67</v>
      </c>
      <c r="Q34">
        <f>'Formato 5'!C41</f>
        <v>0</v>
      </c>
      <c r="R34">
        <f>'Formato 5'!D41</f>
        <v>729182.67</v>
      </c>
      <c r="S34">
        <f>'Formato 5'!E41</f>
        <v>182147.69</v>
      </c>
      <c r="T34">
        <f>'Formato 5'!F41</f>
        <v>182147.69</v>
      </c>
      <c r="U34">
        <f>'Formato 5'!G41</f>
        <v>-547034.98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B1" zoomScale="80" zoomScaleNormal="80" zoomScalePageLayoutView="90" workbookViewId="0">
      <selection activeCell="F160" sqref="F16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UNIDAD DE ACCESO A LA INFORMACIÓN PÚBLICA,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2018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729182.66999999993</v>
      </c>
      <c r="C9" s="79">
        <f t="shared" ref="C9:G9" si="0">SUM(C10,C18,C28,C38,C48,C58,C62,C71,C75)</f>
        <v>0</v>
      </c>
      <c r="D9" s="79">
        <f t="shared" si="0"/>
        <v>729182.66999999993</v>
      </c>
      <c r="E9" s="79">
        <f t="shared" si="0"/>
        <v>111856.77</v>
      </c>
      <c r="F9" s="79">
        <f t="shared" si="0"/>
        <v>111856.77</v>
      </c>
      <c r="G9" s="79">
        <f t="shared" si="0"/>
        <v>617325.9</v>
      </c>
    </row>
    <row r="10" spans="1:7" ht="14.25" x14ac:dyDescent="0.45">
      <c r="A10" s="83" t="s">
        <v>286</v>
      </c>
      <c r="B10" s="80">
        <f>SUM(B11:B17)</f>
        <v>651295.69999999995</v>
      </c>
      <c r="C10" s="80">
        <f t="shared" ref="C10:F10" si="1">SUM(C11:C17)</f>
        <v>0</v>
      </c>
      <c r="D10" s="80">
        <f t="shared" si="1"/>
        <v>651295.69999999995</v>
      </c>
      <c r="E10" s="80">
        <f t="shared" si="1"/>
        <v>101728.77</v>
      </c>
      <c r="F10" s="80">
        <f t="shared" si="1"/>
        <v>101728.77</v>
      </c>
      <c r="G10" s="80">
        <f>SUM(G11:G17)</f>
        <v>549566.93000000005</v>
      </c>
    </row>
    <row r="11" spans="1:7" x14ac:dyDescent="0.25">
      <c r="A11" s="84" t="s">
        <v>287</v>
      </c>
      <c r="B11" s="80">
        <v>382231.65</v>
      </c>
      <c r="C11" s="80">
        <v>0</v>
      </c>
      <c r="D11" s="80">
        <v>382231.65</v>
      </c>
      <c r="E11" s="80">
        <v>95296.11</v>
      </c>
      <c r="F11" s="80">
        <v>95296.11</v>
      </c>
      <c r="G11" s="80">
        <f>D11-E11</f>
        <v>286935.54000000004</v>
      </c>
    </row>
    <row r="12" spans="1:7" x14ac:dyDescent="0.25">
      <c r="A12" s="84" t="s">
        <v>288</v>
      </c>
      <c r="B12" s="80">
        <v>55000</v>
      </c>
      <c r="C12" s="80">
        <v>0</v>
      </c>
      <c r="D12" s="80">
        <v>55000</v>
      </c>
      <c r="E12" s="80">
        <v>0</v>
      </c>
      <c r="F12" s="80">
        <v>0</v>
      </c>
      <c r="G12" s="80">
        <f>D12-E12</f>
        <v>55000</v>
      </c>
    </row>
    <row r="13" spans="1:7" ht="14.25" x14ac:dyDescent="0.45">
      <c r="A13" s="84" t="s">
        <v>289</v>
      </c>
      <c r="B13" s="80">
        <v>81708.33</v>
      </c>
      <c r="C13" s="80">
        <v>0</v>
      </c>
      <c r="D13" s="80">
        <v>81708.33</v>
      </c>
      <c r="E13" s="80">
        <v>0</v>
      </c>
      <c r="F13" s="80">
        <v>0</v>
      </c>
      <c r="G13" s="80">
        <f t="shared" ref="G13:G17" si="2">D13-E13</f>
        <v>81708.33</v>
      </c>
    </row>
    <row r="14" spans="1:7" ht="14.25" x14ac:dyDescent="0.45">
      <c r="A14" s="84" t="s">
        <v>290</v>
      </c>
      <c r="B14" s="80">
        <v>50000</v>
      </c>
      <c r="C14" s="80">
        <v>0</v>
      </c>
      <c r="D14" s="80">
        <v>50000</v>
      </c>
      <c r="E14" s="80">
        <v>0</v>
      </c>
      <c r="F14" s="80">
        <v>0</v>
      </c>
      <c r="G14" s="80">
        <f t="shared" si="2"/>
        <v>50000</v>
      </c>
    </row>
    <row r="15" spans="1:7" x14ac:dyDescent="0.25">
      <c r="A15" s="84" t="s">
        <v>291</v>
      </c>
      <c r="B15" s="80">
        <v>82355.72</v>
      </c>
      <c r="C15" s="80">
        <v>0</v>
      </c>
      <c r="D15" s="80">
        <v>82355.72</v>
      </c>
      <c r="E15" s="80">
        <v>6432.66</v>
      </c>
      <c r="F15" s="80">
        <v>6432.66</v>
      </c>
      <c r="G15" s="80">
        <f t="shared" si="2"/>
        <v>75923.06</v>
      </c>
    </row>
    <row r="16" spans="1:7" ht="14.25" x14ac:dyDescent="0.4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39686.97</v>
      </c>
      <c r="C18" s="80">
        <f t="shared" ref="C18:F18" si="3">SUM(C19:C27)</f>
        <v>0</v>
      </c>
      <c r="D18" s="80">
        <f t="shared" si="3"/>
        <v>39686.97</v>
      </c>
      <c r="E18" s="80">
        <f t="shared" si="3"/>
        <v>4331.4799999999996</v>
      </c>
      <c r="F18" s="80">
        <f t="shared" si="3"/>
        <v>4331.4799999999996</v>
      </c>
      <c r="G18" s="80">
        <f>SUM(G19:G27)</f>
        <v>35355.49</v>
      </c>
    </row>
    <row r="19" spans="1:7" x14ac:dyDescent="0.25">
      <c r="A19" s="84" t="s">
        <v>295</v>
      </c>
      <c r="B19" s="80">
        <v>15886.97</v>
      </c>
      <c r="C19" s="80">
        <v>0</v>
      </c>
      <c r="D19" s="80">
        <v>15886.97</v>
      </c>
      <c r="E19" s="80">
        <v>1269.7</v>
      </c>
      <c r="F19" s="80">
        <v>1269.7</v>
      </c>
      <c r="G19" s="80">
        <f>D19-E19</f>
        <v>14617.269999999999</v>
      </c>
    </row>
    <row r="20" spans="1:7" x14ac:dyDescent="0.25">
      <c r="A20" s="84" t="s">
        <v>296</v>
      </c>
      <c r="B20" s="80">
        <v>10000</v>
      </c>
      <c r="C20" s="80">
        <v>0</v>
      </c>
      <c r="D20" s="80">
        <v>10000</v>
      </c>
      <c r="E20" s="80">
        <v>1111.78</v>
      </c>
      <c r="F20" s="80">
        <v>1111.78</v>
      </c>
      <c r="G20" s="80">
        <f t="shared" ref="G20:G27" si="4">D20-E20</f>
        <v>8888.2199999999993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7800</v>
      </c>
      <c r="C24" s="80">
        <v>0</v>
      </c>
      <c r="D24" s="80">
        <v>7800</v>
      </c>
      <c r="E24" s="80">
        <v>1950</v>
      </c>
      <c r="F24" s="80">
        <v>1950</v>
      </c>
      <c r="G24" s="80">
        <f t="shared" si="4"/>
        <v>5850</v>
      </c>
    </row>
    <row r="25" spans="1:7" x14ac:dyDescent="0.25">
      <c r="A25" s="84" t="s">
        <v>301</v>
      </c>
      <c r="B25" s="80">
        <v>6000</v>
      </c>
      <c r="C25" s="80">
        <v>0</v>
      </c>
      <c r="D25" s="80">
        <v>6000</v>
      </c>
      <c r="E25" s="80">
        <v>0</v>
      </c>
      <c r="F25" s="80">
        <v>0</v>
      </c>
      <c r="G25" s="80">
        <f t="shared" si="4"/>
        <v>6000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38200</v>
      </c>
      <c r="C28" s="80">
        <f t="shared" ref="C28:G28" si="5">SUM(C29:C37)</f>
        <v>0</v>
      </c>
      <c r="D28" s="80">
        <f t="shared" si="5"/>
        <v>38200</v>
      </c>
      <c r="E28" s="80">
        <f t="shared" si="5"/>
        <v>5796.52</v>
      </c>
      <c r="F28" s="80">
        <f t="shared" si="5"/>
        <v>5796.52</v>
      </c>
      <c r="G28" s="80">
        <f t="shared" si="5"/>
        <v>32403.48</v>
      </c>
    </row>
    <row r="29" spans="1:7" x14ac:dyDescent="0.25">
      <c r="A29" s="84" t="s">
        <v>305</v>
      </c>
      <c r="B29" s="80">
        <v>15900</v>
      </c>
      <c r="C29" s="80">
        <v>0</v>
      </c>
      <c r="D29" s="80">
        <v>15900</v>
      </c>
      <c r="E29" s="80">
        <v>4487</v>
      </c>
      <c r="F29" s="80">
        <v>4487</v>
      </c>
      <c r="G29" s="80">
        <f>D29-E29</f>
        <v>11413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f t="shared" si="6"/>
        <v>0</v>
      </c>
    </row>
    <row r="32" spans="1:7" x14ac:dyDescent="0.25">
      <c r="A32" s="84" t="s">
        <v>308</v>
      </c>
      <c r="B32" s="80">
        <v>2808</v>
      </c>
      <c r="C32" s="80">
        <v>0</v>
      </c>
      <c r="D32" s="80">
        <v>2808</v>
      </c>
      <c r="E32" s="80">
        <v>286.52</v>
      </c>
      <c r="F32" s="80">
        <v>286.52</v>
      </c>
      <c r="G32" s="80">
        <f t="shared" si="6"/>
        <v>2521.48</v>
      </c>
    </row>
    <row r="33" spans="1:7" x14ac:dyDescent="0.25">
      <c r="A33" s="84" t="s">
        <v>309</v>
      </c>
      <c r="B33" s="80">
        <v>1692</v>
      </c>
      <c r="C33" s="80">
        <v>0</v>
      </c>
      <c r="D33" s="80">
        <v>1692</v>
      </c>
      <c r="E33" s="80">
        <v>0</v>
      </c>
      <c r="F33" s="80">
        <v>0</v>
      </c>
      <c r="G33" s="80">
        <f t="shared" si="6"/>
        <v>1692</v>
      </c>
    </row>
    <row r="34" spans="1:7" x14ac:dyDescent="0.25">
      <c r="A34" s="84" t="s">
        <v>310</v>
      </c>
      <c r="B34" s="80">
        <v>4500</v>
      </c>
      <c r="C34" s="80">
        <v>0</v>
      </c>
      <c r="D34" s="80">
        <v>4500</v>
      </c>
      <c r="E34" s="80">
        <v>0</v>
      </c>
      <c r="F34" s="80">
        <v>0</v>
      </c>
      <c r="G34" s="80">
        <f t="shared" si="6"/>
        <v>4500</v>
      </c>
    </row>
    <row r="35" spans="1:7" x14ac:dyDescent="0.25">
      <c r="A35" s="84" t="s">
        <v>311</v>
      </c>
      <c r="B35" s="80">
        <v>2000</v>
      </c>
      <c r="C35" s="80">
        <v>0</v>
      </c>
      <c r="D35" s="80">
        <v>2000</v>
      </c>
      <c r="E35" s="80">
        <v>0</v>
      </c>
      <c r="F35" s="80">
        <v>0</v>
      </c>
      <c r="G35" s="80">
        <f t="shared" si="6"/>
        <v>2000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11300</v>
      </c>
      <c r="C37" s="80">
        <v>0</v>
      </c>
      <c r="D37" s="80">
        <v>11300</v>
      </c>
      <c r="E37" s="80">
        <v>1023</v>
      </c>
      <c r="F37" s="80">
        <v>1023</v>
      </c>
      <c r="G37" s="80">
        <f t="shared" si="6"/>
        <v>10277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3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3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3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729182.66999999993</v>
      </c>
      <c r="C159" s="79">
        <f t="shared" ref="C159:G159" si="38">C9+C84</f>
        <v>0</v>
      </c>
      <c r="D159" s="79">
        <f t="shared" si="38"/>
        <v>729182.66999999993</v>
      </c>
      <c r="E159" s="79">
        <f t="shared" si="38"/>
        <v>111856.77</v>
      </c>
      <c r="F159" s="79">
        <f t="shared" si="38"/>
        <v>111856.77</v>
      </c>
      <c r="G159" s="79">
        <f t="shared" si="38"/>
        <v>617325.9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729182.66999999993</v>
      </c>
      <c r="Q2" s="18">
        <f>'Formato 6 a)'!C9</f>
        <v>0</v>
      </c>
      <c r="R2" s="18">
        <f>'Formato 6 a)'!D9</f>
        <v>729182.66999999993</v>
      </c>
      <c r="S2" s="18">
        <f>'Formato 6 a)'!E9</f>
        <v>111856.77</v>
      </c>
      <c r="T2" s="18">
        <f>'Formato 6 a)'!F9</f>
        <v>111856.77</v>
      </c>
      <c r="U2" s="18">
        <f>'Formato 6 a)'!G9</f>
        <v>617325.9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651295.69999999995</v>
      </c>
      <c r="Q3" s="18">
        <f>'Formato 6 a)'!C10</f>
        <v>0</v>
      </c>
      <c r="R3" s="18">
        <f>'Formato 6 a)'!D10</f>
        <v>651295.69999999995</v>
      </c>
      <c r="S3" s="18">
        <f>'Formato 6 a)'!E10</f>
        <v>101728.77</v>
      </c>
      <c r="T3" s="18">
        <f>'Formato 6 a)'!F10</f>
        <v>101728.77</v>
      </c>
      <c r="U3" s="18">
        <f>'Formato 6 a)'!G10</f>
        <v>549566.93000000005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382231.65</v>
      </c>
      <c r="Q4" s="18">
        <f>'Formato 6 a)'!C11</f>
        <v>0</v>
      </c>
      <c r="R4" s="18">
        <f>'Formato 6 a)'!D11</f>
        <v>382231.65</v>
      </c>
      <c r="S4" s="18">
        <f>'Formato 6 a)'!E11</f>
        <v>95296.11</v>
      </c>
      <c r="T4" s="18">
        <f>'Formato 6 a)'!F11</f>
        <v>95296.11</v>
      </c>
      <c r="U4" s="18">
        <f>'Formato 6 a)'!G11</f>
        <v>286935.54000000004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55000</v>
      </c>
      <c r="Q5" s="18">
        <f>'Formato 6 a)'!C12</f>
        <v>0</v>
      </c>
      <c r="R5" s="18">
        <f>'Formato 6 a)'!D12</f>
        <v>55000</v>
      </c>
      <c r="S5" s="18">
        <f>'Formato 6 a)'!E12</f>
        <v>0</v>
      </c>
      <c r="T5" s="18">
        <f>'Formato 6 a)'!F12</f>
        <v>0</v>
      </c>
      <c r="U5" s="18">
        <f>'Formato 6 a)'!G12</f>
        <v>55000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81708.33</v>
      </c>
      <c r="Q6" s="18">
        <f>'Formato 6 a)'!C13</f>
        <v>0</v>
      </c>
      <c r="R6" s="18">
        <f>'Formato 6 a)'!D13</f>
        <v>81708.33</v>
      </c>
      <c r="S6" s="18">
        <f>'Formato 6 a)'!E13</f>
        <v>0</v>
      </c>
      <c r="T6" s="18">
        <f>'Formato 6 a)'!F13</f>
        <v>0</v>
      </c>
      <c r="U6" s="18">
        <f>'Formato 6 a)'!G13</f>
        <v>81708.33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50000</v>
      </c>
      <c r="Q7" s="18">
        <f>'Formato 6 a)'!C14</f>
        <v>0</v>
      </c>
      <c r="R7" s="18">
        <f>'Formato 6 a)'!D14</f>
        <v>50000</v>
      </c>
      <c r="S7" s="18">
        <f>'Formato 6 a)'!E14</f>
        <v>0</v>
      </c>
      <c r="T7" s="18">
        <f>'Formato 6 a)'!F14</f>
        <v>0</v>
      </c>
      <c r="U7" s="18">
        <f>'Formato 6 a)'!G14</f>
        <v>50000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82355.72</v>
      </c>
      <c r="Q8" s="18">
        <f>'Formato 6 a)'!C15</f>
        <v>0</v>
      </c>
      <c r="R8" s="18">
        <f>'Formato 6 a)'!D15</f>
        <v>82355.72</v>
      </c>
      <c r="S8" s="18">
        <f>'Formato 6 a)'!E15</f>
        <v>6432.66</v>
      </c>
      <c r="T8" s="18">
        <f>'Formato 6 a)'!F15</f>
        <v>6432.66</v>
      </c>
      <c r="U8" s="18">
        <f>'Formato 6 a)'!G15</f>
        <v>75923.06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39686.97</v>
      </c>
      <c r="Q11" s="18">
        <f>'Formato 6 a)'!C18</f>
        <v>0</v>
      </c>
      <c r="R11" s="18">
        <f>'Formato 6 a)'!D18</f>
        <v>39686.97</v>
      </c>
      <c r="S11" s="18">
        <f>'Formato 6 a)'!E18</f>
        <v>4331.4799999999996</v>
      </c>
      <c r="T11" s="18">
        <f>'Formato 6 a)'!F18</f>
        <v>4331.4799999999996</v>
      </c>
      <c r="U11" s="18">
        <f>'Formato 6 a)'!G18</f>
        <v>35355.49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15886.97</v>
      </c>
      <c r="Q12" s="18">
        <f>'Formato 6 a)'!C19</f>
        <v>0</v>
      </c>
      <c r="R12" s="18">
        <f>'Formato 6 a)'!D19</f>
        <v>15886.97</v>
      </c>
      <c r="S12" s="18">
        <f>'Formato 6 a)'!E19</f>
        <v>1269.7</v>
      </c>
      <c r="T12" s="18">
        <f>'Formato 6 a)'!F19</f>
        <v>1269.7</v>
      </c>
      <c r="U12" s="18">
        <f>'Formato 6 a)'!G19</f>
        <v>14617.269999999999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10000</v>
      </c>
      <c r="Q13" s="18">
        <f>'Formato 6 a)'!C20</f>
        <v>0</v>
      </c>
      <c r="R13" s="18">
        <f>'Formato 6 a)'!D20</f>
        <v>10000</v>
      </c>
      <c r="S13" s="18">
        <f>'Formato 6 a)'!E20</f>
        <v>1111.78</v>
      </c>
      <c r="T13" s="18">
        <f>'Formato 6 a)'!F20</f>
        <v>1111.78</v>
      </c>
      <c r="U13" s="18">
        <f>'Formato 6 a)'!G20</f>
        <v>8888.2199999999993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7800</v>
      </c>
      <c r="Q17" s="18">
        <f>'Formato 6 a)'!C24</f>
        <v>0</v>
      </c>
      <c r="R17" s="18">
        <f>'Formato 6 a)'!D24</f>
        <v>7800</v>
      </c>
      <c r="S17" s="18">
        <f>'Formato 6 a)'!E24</f>
        <v>1950</v>
      </c>
      <c r="T17" s="18">
        <f>'Formato 6 a)'!F24</f>
        <v>1950</v>
      </c>
      <c r="U17" s="18">
        <f>'Formato 6 a)'!G24</f>
        <v>5850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6000</v>
      </c>
      <c r="Q18" s="18">
        <f>'Formato 6 a)'!C25</f>
        <v>0</v>
      </c>
      <c r="R18" s="18">
        <f>'Formato 6 a)'!D25</f>
        <v>6000</v>
      </c>
      <c r="S18" s="18">
        <f>'Formato 6 a)'!E25</f>
        <v>0</v>
      </c>
      <c r="T18" s="18">
        <f>'Formato 6 a)'!F25</f>
        <v>0</v>
      </c>
      <c r="U18" s="18">
        <f>'Formato 6 a)'!G25</f>
        <v>6000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38200</v>
      </c>
      <c r="Q21" s="18">
        <f>'Formato 6 a)'!C28</f>
        <v>0</v>
      </c>
      <c r="R21" s="18">
        <f>'Formato 6 a)'!D28</f>
        <v>38200</v>
      </c>
      <c r="S21" s="18">
        <f>'Formato 6 a)'!E28</f>
        <v>5796.52</v>
      </c>
      <c r="T21" s="18">
        <f>'Formato 6 a)'!F28</f>
        <v>5796.52</v>
      </c>
      <c r="U21" s="18">
        <f>'Formato 6 a)'!G28</f>
        <v>32403.48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15900</v>
      </c>
      <c r="Q22" s="18">
        <f>'Formato 6 a)'!C29</f>
        <v>0</v>
      </c>
      <c r="R22" s="18">
        <f>'Formato 6 a)'!D29</f>
        <v>15900</v>
      </c>
      <c r="S22" s="18">
        <f>'Formato 6 a)'!E29</f>
        <v>4487</v>
      </c>
      <c r="T22" s="18">
        <f>'Formato 6 a)'!F29</f>
        <v>4487</v>
      </c>
      <c r="U22" s="18">
        <f>'Formato 6 a)'!G29</f>
        <v>11413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2808</v>
      </c>
      <c r="Q25" s="18">
        <f>'Formato 6 a)'!C32</f>
        <v>0</v>
      </c>
      <c r="R25" s="18">
        <f>'Formato 6 a)'!D32</f>
        <v>2808</v>
      </c>
      <c r="S25" s="18">
        <f>'Formato 6 a)'!E32</f>
        <v>286.52</v>
      </c>
      <c r="T25" s="18">
        <f>'Formato 6 a)'!F32</f>
        <v>286.52</v>
      </c>
      <c r="U25" s="18">
        <f>'Formato 6 a)'!G32</f>
        <v>2521.48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1692</v>
      </c>
      <c r="Q26" s="18">
        <f>'Formato 6 a)'!C33</f>
        <v>0</v>
      </c>
      <c r="R26" s="18">
        <f>'Formato 6 a)'!D33</f>
        <v>1692</v>
      </c>
      <c r="S26" s="18">
        <f>'Formato 6 a)'!E33</f>
        <v>0</v>
      </c>
      <c r="T26" s="18">
        <f>'Formato 6 a)'!F33</f>
        <v>0</v>
      </c>
      <c r="U26" s="18">
        <f>'Formato 6 a)'!G33</f>
        <v>1692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4500</v>
      </c>
      <c r="Q27" s="18">
        <f>'Formato 6 a)'!C34</f>
        <v>0</v>
      </c>
      <c r="R27" s="18">
        <f>'Formato 6 a)'!D34</f>
        <v>4500</v>
      </c>
      <c r="S27" s="18">
        <f>'Formato 6 a)'!E34</f>
        <v>0</v>
      </c>
      <c r="T27" s="18">
        <f>'Formato 6 a)'!F34</f>
        <v>0</v>
      </c>
      <c r="U27" s="18">
        <f>'Formato 6 a)'!G34</f>
        <v>4500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2000</v>
      </c>
      <c r="Q28" s="18">
        <f>'Formato 6 a)'!C35</f>
        <v>0</v>
      </c>
      <c r="R28" s="18">
        <f>'Formato 6 a)'!D35</f>
        <v>2000</v>
      </c>
      <c r="S28" s="18">
        <f>'Formato 6 a)'!E35</f>
        <v>0</v>
      </c>
      <c r="T28" s="18">
        <f>'Formato 6 a)'!F35</f>
        <v>0</v>
      </c>
      <c r="U28" s="18">
        <f>'Formato 6 a)'!G35</f>
        <v>2000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11300</v>
      </c>
      <c r="Q30" s="18">
        <f>'Formato 6 a)'!C37</f>
        <v>0</v>
      </c>
      <c r="R30" s="18">
        <f>'Formato 6 a)'!D37</f>
        <v>11300</v>
      </c>
      <c r="S30" s="18">
        <f>'Formato 6 a)'!E37</f>
        <v>1023</v>
      </c>
      <c r="T30" s="18">
        <f>'Formato 6 a)'!F37</f>
        <v>1023</v>
      </c>
      <c r="U30" s="18">
        <f>'Formato 6 a)'!G37</f>
        <v>10277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729182.66999999993</v>
      </c>
      <c r="Q150">
        <f>'Formato 6 a)'!C159</f>
        <v>0</v>
      </c>
      <c r="R150">
        <f>'Formato 6 a)'!D159</f>
        <v>729182.66999999993</v>
      </c>
      <c r="S150">
        <f>'Formato 6 a)'!E159</f>
        <v>111856.77</v>
      </c>
      <c r="T150">
        <f>'Formato 6 a)'!F159</f>
        <v>111856.77</v>
      </c>
      <c r="U150">
        <f>'Formato 6 a)'!G159</f>
        <v>617325.9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B1" zoomScale="90" zoomScaleNormal="90" workbookViewId="0">
      <selection activeCell="G28" sqref="G28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UNIDAD DE ACCESO A LA INFORMACIÓN PÚBLICA,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729182.67</v>
      </c>
      <c r="C9" s="59">
        <f>SUM(C10:GASTO_NE_FIN_02)</f>
        <v>0</v>
      </c>
      <c r="D9" s="59">
        <f>SUM(D10:GASTO_NE_FIN_03)</f>
        <v>729182.67</v>
      </c>
      <c r="E9" s="59">
        <f>SUM(E10:GASTO_NE_FIN_04)</f>
        <v>111856.77</v>
      </c>
      <c r="F9" s="59">
        <f>SUM(F10:GASTO_NE_FIN_05)</f>
        <v>111856.77</v>
      </c>
      <c r="G9" s="59">
        <f>SUM(G10:GASTO_NE_FIN_06)</f>
        <v>617325.9</v>
      </c>
    </row>
    <row r="10" spans="1:7" s="24" customFormat="1" ht="14.25" x14ac:dyDescent="0.45">
      <c r="A10" s="144" t="s">
        <v>432</v>
      </c>
      <c r="B10" s="60">
        <v>729182.67</v>
      </c>
      <c r="C10" s="60">
        <v>0</v>
      </c>
      <c r="D10" s="60">
        <v>729182.67</v>
      </c>
      <c r="E10" s="60">
        <v>111856.77</v>
      </c>
      <c r="F10" s="60">
        <v>111856.77</v>
      </c>
      <c r="G10" s="77">
        <f>D10-E10</f>
        <v>617325.9</v>
      </c>
    </row>
    <row r="11" spans="1:7" s="24" customFormat="1" ht="14.25" x14ac:dyDescent="0.4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ht="14.25" x14ac:dyDescent="0.4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ht="14.25" x14ac:dyDescent="0.4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ht="14.25" x14ac:dyDescent="0.4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ht="14.25" x14ac:dyDescent="0.4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729182.67</v>
      </c>
      <c r="C29" s="61">
        <f>GASTO_NE_T2+GASTO_E_T2</f>
        <v>0</v>
      </c>
      <c r="D29" s="61">
        <f>GASTO_NE_T3+GASTO_E_T3</f>
        <v>729182.67</v>
      </c>
      <c r="E29" s="61">
        <f>GASTO_NE_T4+GASTO_E_T4</f>
        <v>111856.77</v>
      </c>
      <c r="F29" s="61">
        <f>GASTO_NE_T5+GASTO_E_T5</f>
        <v>111856.77</v>
      </c>
      <c r="G29" s="61">
        <f>GASTO_NE_T6+GASTO_E_T6</f>
        <v>617325.9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729182.67</v>
      </c>
      <c r="Q2" s="18">
        <f>GASTO_NE_T2</f>
        <v>0</v>
      </c>
      <c r="R2" s="18">
        <f>GASTO_NE_T3</f>
        <v>729182.67</v>
      </c>
      <c r="S2" s="18">
        <f>GASTO_NE_T4</f>
        <v>111856.77</v>
      </c>
      <c r="T2" s="18">
        <f>GASTO_NE_T5</f>
        <v>111856.77</v>
      </c>
      <c r="U2" s="18">
        <f>GASTO_NE_T6</f>
        <v>617325.9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729182.67</v>
      </c>
      <c r="Q4" s="18">
        <f>TOTAL_E_T2</f>
        <v>0</v>
      </c>
      <c r="R4" s="18">
        <f>TOTAL_E_T3</f>
        <v>729182.67</v>
      </c>
      <c r="S4" s="18">
        <f>TOTAL_E_T4</f>
        <v>111856.77</v>
      </c>
      <c r="T4" s="18">
        <f>TOTAL_E_T5</f>
        <v>111856.77</v>
      </c>
      <c r="U4" s="18">
        <f>TOTAL_E_T6</f>
        <v>617325.9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F78" sqref="F7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UNIDAD DE ACCESO A LA INFORMACIÓN PÚBLICA,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729182.67</v>
      </c>
      <c r="C9" s="70">
        <f t="shared" ref="C9:G9" si="0">SUM(C10,C19,C27,C37)</f>
        <v>0</v>
      </c>
      <c r="D9" s="70">
        <f t="shared" si="0"/>
        <v>729182.67</v>
      </c>
      <c r="E9" s="70">
        <f t="shared" si="0"/>
        <v>111856.77</v>
      </c>
      <c r="F9" s="70">
        <f t="shared" si="0"/>
        <v>111856.77</v>
      </c>
      <c r="G9" s="70">
        <f t="shared" si="0"/>
        <v>617325.9</v>
      </c>
    </row>
    <row r="10" spans="1:7" ht="14.25" x14ac:dyDescent="0.45">
      <c r="A10" s="53" t="s">
        <v>364</v>
      </c>
      <c r="B10" s="71">
        <f>SUM(B11:B18)</f>
        <v>729182.67</v>
      </c>
      <c r="C10" s="71">
        <f t="shared" ref="C10:F10" si="1">SUM(C11:C18)</f>
        <v>0</v>
      </c>
      <c r="D10" s="71">
        <f t="shared" si="1"/>
        <v>729182.67</v>
      </c>
      <c r="E10" s="71">
        <f t="shared" si="1"/>
        <v>111856.77</v>
      </c>
      <c r="F10" s="71">
        <f t="shared" si="1"/>
        <v>111856.77</v>
      </c>
      <c r="G10" s="71">
        <f>SUM(G11:G18)</f>
        <v>617325.9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729182.67</v>
      </c>
      <c r="C18" s="72">
        <v>0</v>
      </c>
      <c r="D18" s="72">
        <v>729182.67</v>
      </c>
      <c r="E18" s="72">
        <v>111856.77</v>
      </c>
      <c r="F18" s="72">
        <v>111856.77</v>
      </c>
      <c r="G18" s="72">
        <f t="shared" si="2"/>
        <v>617325.9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ht="14.25" x14ac:dyDescent="0.4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ht="14.25" x14ac:dyDescent="0.4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ht="14.25" x14ac:dyDescent="0.4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ht="14.25" x14ac:dyDescent="0.4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729182.67</v>
      </c>
      <c r="C77" s="73">
        <f t="shared" ref="C77:F77" si="18">C43+C9</f>
        <v>0</v>
      </c>
      <c r="D77" s="73">
        <f t="shared" si="18"/>
        <v>729182.67</v>
      </c>
      <c r="E77" s="73">
        <f t="shared" si="18"/>
        <v>111856.77</v>
      </c>
      <c r="F77" s="73">
        <f t="shared" si="18"/>
        <v>111856.77</v>
      </c>
      <c r="G77" s="73">
        <f>G43+G9</f>
        <v>617325.9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729182.67</v>
      </c>
      <c r="Q2" s="18">
        <f>'Formato 6 c)'!C9</f>
        <v>0</v>
      </c>
      <c r="R2" s="18">
        <f>'Formato 6 c)'!D9</f>
        <v>729182.67</v>
      </c>
      <c r="S2" s="18">
        <f>'Formato 6 c)'!E9</f>
        <v>111856.77</v>
      </c>
      <c r="T2" s="18">
        <f>'Formato 6 c)'!F9</f>
        <v>111856.77</v>
      </c>
      <c r="U2" s="18">
        <f>'Formato 6 c)'!G9</f>
        <v>617325.9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729182.67</v>
      </c>
      <c r="Q3" s="18">
        <f>'Formato 6 c)'!C10</f>
        <v>0</v>
      </c>
      <c r="R3" s="18">
        <f>'Formato 6 c)'!D10</f>
        <v>729182.67</v>
      </c>
      <c r="S3" s="18">
        <f>'Formato 6 c)'!E10</f>
        <v>111856.77</v>
      </c>
      <c r="T3" s="18">
        <f>'Formato 6 c)'!F10</f>
        <v>111856.77</v>
      </c>
      <c r="U3" s="18">
        <f>'Formato 6 c)'!G10</f>
        <v>617325.9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729182.67</v>
      </c>
      <c r="Q11" s="18">
        <f>'Formato 6 c)'!C18</f>
        <v>0</v>
      </c>
      <c r="R11" s="18">
        <f>'Formato 6 c)'!D18</f>
        <v>729182.67</v>
      </c>
      <c r="S11" s="18">
        <f>'Formato 6 c)'!E18</f>
        <v>111856.77</v>
      </c>
      <c r="T11" s="18">
        <f>'Formato 6 c)'!F18</f>
        <v>111856.77</v>
      </c>
      <c r="U11" s="18">
        <f>'Formato 6 c)'!G18</f>
        <v>617325.9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729182.67</v>
      </c>
      <c r="Q68" s="18">
        <f>'Formato 6 c)'!C77</f>
        <v>0</v>
      </c>
      <c r="R68" s="18">
        <f>'Formato 6 c)'!D77</f>
        <v>729182.67</v>
      </c>
      <c r="S68" s="18">
        <f>'Formato 6 c)'!E77</f>
        <v>111856.77</v>
      </c>
      <c r="T68" s="18">
        <f>'Formato 6 c)'!F77</f>
        <v>111856.77</v>
      </c>
      <c r="U68" s="18">
        <f>'Formato 6 c)'!G77</f>
        <v>617325.9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UNIDAD DE ACCESO A LA INFORMACIÓN PÚBLICA, Gobierno del Estado de Guanajuato</v>
      </c>
    </row>
    <row r="7" spans="2:3" ht="14.25" x14ac:dyDescent="0.45">
      <c r="C7" t="str">
        <f>CONCATENATE(ENTE_PUBLICO," (a)")</f>
        <v>UNIDAD DE ACCESO A LA INFORMACIÓN PÚBLICA,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1157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Francisco del Rincón, Gobierno del Estado de Guanajuato</v>
      </c>
    </row>
    <row r="12" spans="2:3" x14ac:dyDescent="0.25">
      <c r="B12" t="s">
        <v>794</v>
      </c>
      <c r="C12" s="24">
        <v>2018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G32" sqref="G3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UNIDAD DE ACCESO A LA INFORMACIÓN PÚBLICA,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651295.69999999995</v>
      </c>
      <c r="C9" s="66">
        <f t="shared" ref="C9:F9" si="0">SUM(C10,C11,C12,C15,C16,C19)</f>
        <v>0</v>
      </c>
      <c r="D9" s="66">
        <f t="shared" si="0"/>
        <v>651295.69999999995</v>
      </c>
      <c r="E9" s="66">
        <f t="shared" si="0"/>
        <v>101728.77</v>
      </c>
      <c r="F9" s="66">
        <f t="shared" si="0"/>
        <v>101728.77</v>
      </c>
      <c r="G9" s="66">
        <f>SUM(G10,G11,G12,G15,G16,G19)</f>
        <v>549566.92999999993</v>
      </c>
    </row>
    <row r="10" spans="1:7" ht="14.25" x14ac:dyDescent="0.45">
      <c r="A10" s="53" t="s">
        <v>401</v>
      </c>
      <c r="B10" s="67">
        <v>651295.69999999995</v>
      </c>
      <c r="C10" s="67">
        <v>0</v>
      </c>
      <c r="D10" s="67">
        <v>651295.69999999995</v>
      </c>
      <c r="E10" s="67">
        <v>101728.77</v>
      </c>
      <c r="F10" s="67">
        <v>101728.77</v>
      </c>
      <c r="G10" s="67">
        <f>D10-E10</f>
        <v>549566.92999999993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ht="14.25" x14ac:dyDescent="0.4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ht="14.25" x14ac:dyDescent="0.4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v>0</v>
      </c>
      <c r="D28" s="67">
        <f t="shared" ref="D28:G28" si="7">D29+D30</f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651295.69999999995</v>
      </c>
      <c r="C33" s="66">
        <f t="shared" ref="C33:G33" si="9">C21+C9</f>
        <v>0</v>
      </c>
      <c r="D33" s="66">
        <f t="shared" si="9"/>
        <v>651295.69999999995</v>
      </c>
      <c r="E33" s="66">
        <f t="shared" si="9"/>
        <v>101728.77</v>
      </c>
      <c r="F33" s="66">
        <f t="shared" si="9"/>
        <v>101728.77</v>
      </c>
      <c r="G33" s="66">
        <f t="shared" si="9"/>
        <v>549566.92999999993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651295.69999999995</v>
      </c>
      <c r="Q2" s="18">
        <f>'Formato 6 d)'!C9</f>
        <v>0</v>
      </c>
      <c r="R2" s="18">
        <f>'Formato 6 d)'!D9</f>
        <v>651295.69999999995</v>
      </c>
      <c r="S2" s="18">
        <f>'Formato 6 d)'!E9</f>
        <v>101728.77</v>
      </c>
      <c r="T2" s="18">
        <f>'Formato 6 d)'!F9</f>
        <v>101728.77</v>
      </c>
      <c r="U2" s="18">
        <f>'Formato 6 d)'!G9</f>
        <v>549566.92999999993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651295.69999999995</v>
      </c>
      <c r="Q3" s="18">
        <f>'Formato 6 d)'!C10</f>
        <v>0</v>
      </c>
      <c r="R3" s="18">
        <f>'Formato 6 d)'!D10</f>
        <v>651295.69999999995</v>
      </c>
      <c r="S3" s="18">
        <f>'Formato 6 d)'!E10</f>
        <v>101728.77</v>
      </c>
      <c r="T3" s="18">
        <f>'Formato 6 d)'!F10</f>
        <v>101728.77</v>
      </c>
      <c r="U3" s="18">
        <f>'Formato 6 d)'!G10</f>
        <v>549566.92999999993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651295.69999999995</v>
      </c>
      <c r="Q24" s="18">
        <f>'Formato 6 d)'!C33</f>
        <v>0</v>
      </c>
      <c r="R24" s="18">
        <f>'Formato 6 d)'!D33</f>
        <v>651295.69999999995</v>
      </c>
      <c r="S24" s="18">
        <f>'Formato 6 d)'!E33</f>
        <v>101728.77</v>
      </c>
      <c r="T24" s="18">
        <f>'Formato 6 d)'!F33</f>
        <v>101728.77</v>
      </c>
      <c r="U24" s="18">
        <f>'Formato 6 d)'!G33</f>
        <v>549566.92999999993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G37" sqref="G37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 Francisco del Rincón,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765641.8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2948.4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762693.4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765641.8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765641.8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2948.4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762693.4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765641.8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B18" sqref="B1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San Francisco del Rincón,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765641.79999999993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683860.47999999998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41671.32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40110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765641.79999999993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765641.79999999993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683860.47999999998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41671.32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40110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765641.79999999993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>
    <pageSetUpPr fitToPage="1"/>
  </sheetPr>
  <dimension ref="A1:G47"/>
  <sheetViews>
    <sheetView showGridLines="0" zoomScale="90" zoomScaleNormal="90" workbookViewId="0">
      <selection activeCell="B20" sqref="B20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 Francisco del Rincón,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529248.19999999995</v>
      </c>
      <c r="D7" s="59">
        <f t="shared" si="0"/>
        <v>635210.86</v>
      </c>
      <c r="E7" s="59">
        <f t="shared" si="0"/>
        <v>659829.64999999991</v>
      </c>
      <c r="F7" s="59">
        <f t="shared" si="0"/>
        <v>695152.36</v>
      </c>
      <c r="G7" s="59">
        <f t="shared" si="0"/>
        <v>182147.69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0</v>
      </c>
      <c r="C14" s="60">
        <v>1248.2</v>
      </c>
      <c r="D14" s="60">
        <v>1814.14</v>
      </c>
      <c r="E14" s="60">
        <v>1096.96</v>
      </c>
      <c r="F14" s="60">
        <v>3367</v>
      </c>
      <c r="G14" s="60">
        <v>554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528000</v>
      </c>
      <c r="D17" s="60">
        <v>633396.72</v>
      </c>
      <c r="E17" s="60">
        <v>658732.68999999994</v>
      </c>
      <c r="F17" s="60">
        <v>691785.36</v>
      </c>
      <c r="G17" s="60">
        <v>181593.69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529248.19999999995</v>
      </c>
      <c r="D31" s="61">
        <f t="shared" si="3"/>
        <v>635210.86</v>
      </c>
      <c r="E31" s="61">
        <f t="shared" si="3"/>
        <v>659829.64999999991</v>
      </c>
      <c r="F31" s="61">
        <f t="shared" si="3"/>
        <v>695152.36</v>
      </c>
      <c r="G31" s="61">
        <f t="shared" si="3"/>
        <v>182147.69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529248.19999999995</v>
      </c>
      <c r="R2" s="18">
        <f>'Formato 7 c)'!D7</f>
        <v>635210.86</v>
      </c>
      <c r="S2" s="18">
        <f>'Formato 7 c)'!E7</f>
        <v>659829.64999999991</v>
      </c>
      <c r="T2" s="18">
        <f>'Formato 7 c)'!F7</f>
        <v>695152.36</v>
      </c>
      <c r="U2" s="18">
        <f>'Formato 7 c)'!G7</f>
        <v>182147.69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1248.2</v>
      </c>
      <c r="R9" s="18">
        <f>'Formato 7 c)'!D14</f>
        <v>1814.14</v>
      </c>
      <c r="S9" s="18">
        <f>'Formato 7 c)'!E14</f>
        <v>1096.96</v>
      </c>
      <c r="T9" s="18">
        <f>'Formato 7 c)'!F14</f>
        <v>3367</v>
      </c>
      <c r="U9" s="18">
        <f>'Formato 7 c)'!G14</f>
        <v>554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528000</v>
      </c>
      <c r="R12" s="18">
        <f>'Formato 7 c)'!D17</f>
        <v>633396.72</v>
      </c>
      <c r="S12" s="18">
        <f>'Formato 7 c)'!E17</f>
        <v>658732.68999999994</v>
      </c>
      <c r="T12" s="18">
        <f>'Formato 7 c)'!F17</f>
        <v>691785.36</v>
      </c>
      <c r="U12" s="18">
        <f>'Formato 7 c)'!G17</f>
        <v>181593.69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529248.19999999995</v>
      </c>
      <c r="R23" s="18">
        <f>'Formato 7 c)'!D31</f>
        <v>635210.86</v>
      </c>
      <c r="S23" s="18">
        <f>'Formato 7 c)'!E31</f>
        <v>659829.64999999991</v>
      </c>
      <c r="T23" s="18">
        <f>'Formato 7 c)'!F31</f>
        <v>695152.36</v>
      </c>
      <c r="U23" s="18">
        <f>'Formato 7 c)'!G31</f>
        <v>182147.69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>
    <pageSetUpPr fitToPage="1"/>
  </sheetPr>
  <dimension ref="A1:G33"/>
  <sheetViews>
    <sheetView showGridLines="0" tabSelected="1" zoomScale="90" zoomScaleNormal="90" workbookViewId="0">
      <selection activeCell="C12" sqref="C1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 Francisco del Rincón,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522709.85</v>
      </c>
      <c r="D7" s="59">
        <f t="shared" si="0"/>
        <v>606311.36</v>
      </c>
      <c r="E7" s="59">
        <f t="shared" si="0"/>
        <v>598708.29999999993</v>
      </c>
      <c r="F7" s="59">
        <f t="shared" si="0"/>
        <v>561260.81999999995</v>
      </c>
      <c r="G7" s="59">
        <f t="shared" si="0"/>
        <v>111856.77</v>
      </c>
    </row>
    <row r="8" spans="1:7" x14ac:dyDescent="0.25">
      <c r="A8" s="53" t="s">
        <v>454</v>
      </c>
      <c r="B8" s="60">
        <v>0</v>
      </c>
      <c r="C8" s="60">
        <v>401437.67</v>
      </c>
      <c r="D8" s="60">
        <v>528628.25</v>
      </c>
      <c r="E8" s="60">
        <v>455488.47</v>
      </c>
      <c r="F8" s="60">
        <v>481021.26</v>
      </c>
      <c r="G8" s="60">
        <v>101728.77</v>
      </c>
    </row>
    <row r="9" spans="1:7" x14ac:dyDescent="0.25">
      <c r="A9" s="53" t="s">
        <v>455</v>
      </c>
      <c r="B9" s="60">
        <v>0</v>
      </c>
      <c r="C9" s="60">
        <v>17064.86</v>
      </c>
      <c r="D9" s="60">
        <v>14116.21</v>
      </c>
      <c r="E9" s="60">
        <v>42211.94</v>
      </c>
      <c r="F9" s="60">
        <v>36545.64</v>
      </c>
      <c r="G9" s="60">
        <v>4331.4799999999996</v>
      </c>
    </row>
    <row r="10" spans="1:7" x14ac:dyDescent="0.25">
      <c r="A10" s="53" t="s">
        <v>456</v>
      </c>
      <c r="B10" s="60">
        <v>0</v>
      </c>
      <c r="C10" s="60">
        <v>51326.57</v>
      </c>
      <c r="D10" s="60">
        <v>56269.9</v>
      </c>
      <c r="E10" s="60">
        <v>56311.18</v>
      </c>
      <c r="F10" s="60">
        <v>33379.199999999997</v>
      </c>
      <c r="G10" s="60">
        <v>5796.52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52880.75</v>
      </c>
      <c r="D12" s="60">
        <v>7297</v>
      </c>
      <c r="E12" s="60">
        <v>44696.71</v>
      </c>
      <c r="F12" s="60">
        <v>10314.719999999999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522709.85</v>
      </c>
      <c r="D29" s="60">
        <f t="shared" si="2"/>
        <v>606311.36</v>
      </c>
      <c r="E29" s="60">
        <f t="shared" si="2"/>
        <v>598708.29999999993</v>
      </c>
      <c r="F29" s="60">
        <f t="shared" si="2"/>
        <v>561260.81999999995</v>
      </c>
      <c r="G29" s="60">
        <f t="shared" si="2"/>
        <v>111856.77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522709.85</v>
      </c>
      <c r="R2" s="18">
        <f>'Formato 7 d)'!D7</f>
        <v>606311.36</v>
      </c>
      <c r="S2" s="18">
        <f>'Formato 7 d)'!E7</f>
        <v>598708.29999999993</v>
      </c>
      <c r="T2" s="18">
        <f>'Formato 7 d)'!F7</f>
        <v>561260.81999999995</v>
      </c>
      <c r="U2" s="18">
        <f>'Formato 7 d)'!G7</f>
        <v>111856.77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401437.67</v>
      </c>
      <c r="R3" s="18">
        <f>'Formato 7 d)'!D8</f>
        <v>528628.25</v>
      </c>
      <c r="S3" s="18">
        <f>'Formato 7 d)'!E8</f>
        <v>455488.47</v>
      </c>
      <c r="T3" s="18">
        <f>'Formato 7 d)'!F8</f>
        <v>481021.26</v>
      </c>
      <c r="U3" s="18">
        <f>'Formato 7 d)'!G8</f>
        <v>101728.77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17064.86</v>
      </c>
      <c r="R4" s="18">
        <f>'Formato 7 d)'!D9</f>
        <v>14116.21</v>
      </c>
      <c r="S4" s="18">
        <f>'Formato 7 d)'!E9</f>
        <v>42211.94</v>
      </c>
      <c r="T4" s="18">
        <f>'Formato 7 d)'!F9</f>
        <v>36545.64</v>
      </c>
      <c r="U4" s="18">
        <f>'Formato 7 d)'!G9</f>
        <v>4331.4799999999996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51326.57</v>
      </c>
      <c r="R5" s="18">
        <f>'Formato 7 d)'!D10</f>
        <v>56269.9</v>
      </c>
      <c r="S5" s="18">
        <f>'Formato 7 d)'!E10</f>
        <v>56311.18</v>
      </c>
      <c r="T5" s="18">
        <f>'Formato 7 d)'!F10</f>
        <v>33379.199999999997</v>
      </c>
      <c r="U5" s="18">
        <f>'Formato 7 d)'!G10</f>
        <v>5796.52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52880.75</v>
      </c>
      <c r="R7" s="18">
        <f>'Formato 7 d)'!D12</f>
        <v>7297</v>
      </c>
      <c r="S7" s="18">
        <f>'Formato 7 d)'!E12</f>
        <v>44696.71</v>
      </c>
      <c r="T7" s="18">
        <f>'Formato 7 d)'!F12</f>
        <v>10314.719999999999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522709.85</v>
      </c>
      <c r="R22" s="18">
        <f>'Formato 7 d)'!D29</f>
        <v>606311.36</v>
      </c>
      <c r="S22" s="18">
        <f>'Formato 7 d)'!E29</f>
        <v>598708.29999999993</v>
      </c>
      <c r="T22" s="18">
        <f>'Formato 7 d)'!F29</f>
        <v>561260.81999999995</v>
      </c>
      <c r="U22" s="18">
        <f>'Formato 7 d)'!G29</f>
        <v>111856.77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3" sqref="A3:F3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UNIDAD DE ACCESO A LA INFORMACIÓN PÚBLICA,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activeCell="F72" sqref="F7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UNIDAD DE ACCESO A LA INFORMACIÓN PÚBLICA,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2017 y al 30 de marzo de 2018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316804.08</v>
      </c>
      <c r="C9" s="60">
        <f>SUM(C10:C16)</f>
        <v>273950.81</v>
      </c>
      <c r="D9" s="100" t="s">
        <v>54</v>
      </c>
      <c r="E9" s="60">
        <f>SUM(E10:E18)</f>
        <v>16926.46</v>
      </c>
      <c r="F9" s="60">
        <f>SUM(F10:F18)</f>
        <v>13238.58</v>
      </c>
    </row>
    <row r="10" spans="1:6" ht="14.25" x14ac:dyDescent="0.45">
      <c r="A10" s="96" t="s">
        <v>4</v>
      </c>
      <c r="B10" s="60">
        <v>0</v>
      </c>
      <c r="C10" s="60">
        <v>0</v>
      </c>
      <c r="D10" s="101" t="s">
        <v>55</v>
      </c>
      <c r="E10" s="60">
        <v>11209.1</v>
      </c>
      <c r="F10" s="60">
        <v>75.680000000000007</v>
      </c>
    </row>
    <row r="11" spans="1:6" x14ac:dyDescent="0.25">
      <c r="A11" s="96" t="s">
        <v>5</v>
      </c>
      <c r="B11" s="60">
        <v>0</v>
      </c>
      <c r="C11" s="60">
        <v>0</v>
      </c>
      <c r="D11" s="101" t="s">
        <v>56</v>
      </c>
      <c r="E11" s="60">
        <v>0.01</v>
      </c>
      <c r="F11" s="60">
        <v>13484.01</v>
      </c>
    </row>
    <row r="12" spans="1:6" x14ac:dyDescent="0.25">
      <c r="A12" s="96" t="s">
        <v>6</v>
      </c>
      <c r="B12" s="77">
        <v>316804.08</v>
      </c>
      <c r="C12" s="60">
        <v>273950.81</v>
      </c>
      <c r="D12" s="101" t="s">
        <v>57</v>
      </c>
      <c r="E12" s="60">
        <v>0</v>
      </c>
      <c r="F12" s="60">
        <v>0</v>
      </c>
    </row>
    <row r="13" spans="1:6" ht="14.25" x14ac:dyDescent="0.4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ht="14.25" x14ac:dyDescent="0.45">
      <c r="A16" s="96" t="s">
        <v>10</v>
      </c>
      <c r="B16" s="60">
        <v>0</v>
      </c>
      <c r="C16" s="60">
        <v>0</v>
      </c>
      <c r="D16" s="101" t="s">
        <v>61</v>
      </c>
      <c r="E16" s="60">
        <v>5926.59</v>
      </c>
      <c r="F16" s="60">
        <v>-111.87</v>
      </c>
    </row>
    <row r="17" spans="1:6" ht="14.25" x14ac:dyDescent="0.45">
      <c r="A17" s="95" t="s">
        <v>11</v>
      </c>
      <c r="B17" s="60">
        <f>SUM(B18:B24)</f>
        <v>31125.53</v>
      </c>
      <c r="C17" s="60">
        <v>0</v>
      </c>
      <c r="D17" s="101" t="s">
        <v>62</v>
      </c>
      <c r="E17" s="60">
        <v>-209.24</v>
      </c>
      <c r="F17" s="60">
        <v>-209.24</v>
      </c>
    </row>
    <row r="18" spans="1:6" ht="14.25" x14ac:dyDescent="0.4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ht="14.25" x14ac:dyDescent="0.4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x14ac:dyDescent="0.45">
      <c r="A20" s="97" t="s">
        <v>14</v>
      </c>
      <c r="B20" s="60">
        <v>30539.53</v>
      </c>
      <c r="C20" s="60">
        <v>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586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347929.61</v>
      </c>
      <c r="C47" s="61">
        <f>C9+C17+C25+C31+C38+C41</f>
        <v>273950.81</v>
      </c>
      <c r="D47" s="99" t="s">
        <v>91</v>
      </c>
      <c r="E47" s="61">
        <f>E9+E19+E23+E26+E27+E31+E38+E42</f>
        <v>16926.46</v>
      </c>
      <c r="F47" s="61">
        <f>F9+F19+F23+F26+F27+F31+F38+F42</f>
        <v>13238.58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216407.02</v>
      </c>
      <c r="C53" s="60">
        <v>216407.02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34219.599999999999</v>
      </c>
      <c r="C54" s="60">
        <v>34219.599999999999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-135498.22</v>
      </c>
      <c r="C55" s="60">
        <v>-135498.22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16926.46</v>
      </c>
      <c r="F59" s="61">
        <f>F47+F57</f>
        <v>13238.58</v>
      </c>
    </row>
    <row r="60" spans="1:6" x14ac:dyDescent="0.25">
      <c r="A60" s="55" t="s">
        <v>50</v>
      </c>
      <c r="B60" s="61">
        <f>SUM(B50:B58)</f>
        <v>115128.4</v>
      </c>
      <c r="C60" s="61">
        <f>SUM(C50:C58)</f>
        <v>115128.4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463058.01</v>
      </c>
      <c r="C62" s="61">
        <f>SUM(C47+C60)</f>
        <v>389079.20999999996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446131.55</v>
      </c>
      <c r="F68" s="77">
        <f>SUM(F69:F73)</f>
        <v>375840.63</v>
      </c>
    </row>
    <row r="69" spans="1:6" x14ac:dyDescent="0.25">
      <c r="A69" s="12"/>
      <c r="B69" s="54"/>
      <c r="C69" s="54"/>
      <c r="D69" s="103" t="s">
        <v>107</v>
      </c>
      <c r="E69" s="77">
        <v>70290.92</v>
      </c>
      <c r="F69" s="77">
        <v>123796.51</v>
      </c>
    </row>
    <row r="70" spans="1:6" x14ac:dyDescent="0.25">
      <c r="A70" s="12"/>
      <c r="B70" s="54"/>
      <c r="C70" s="54"/>
      <c r="D70" s="103" t="s">
        <v>108</v>
      </c>
      <c r="E70" s="77">
        <v>375840.63</v>
      </c>
      <c r="F70" s="77">
        <v>252044.12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446131.55</v>
      </c>
      <c r="F79" s="61">
        <f>F63+F68+F75</f>
        <v>375840.63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463058.01</v>
      </c>
      <c r="F81" s="61">
        <f>F59+F79</f>
        <v>389079.21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316804.08</v>
      </c>
      <c r="Q4" s="18">
        <f>'Formato 1'!C9</f>
        <v>273950.81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316804.08</v>
      </c>
      <c r="Q7" s="18">
        <f>'Formato 1'!C12</f>
        <v>273950.81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31125.53</v>
      </c>
      <c r="Q12" s="18">
        <f>'Formato 1'!C17</f>
        <v>0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30539.53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586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347929.61</v>
      </c>
      <c r="Q42" s="18">
        <f>'Formato 1'!C47</f>
        <v>273950.81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216407.02</v>
      </c>
      <c r="Q47">
        <f>'Formato 1'!C53</f>
        <v>216407.02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34219.599999999999</v>
      </c>
      <c r="Q48">
        <f>'Formato 1'!C54</f>
        <v>34219.599999999999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-135498.22</v>
      </c>
      <c r="Q49">
        <f>'Formato 1'!C55</f>
        <v>-135498.22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115128.4</v>
      </c>
      <c r="Q53">
        <f>'Formato 1'!C60</f>
        <v>115128.4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463058.01</v>
      </c>
      <c r="Q54">
        <f>'Formato 1'!C62</f>
        <v>389079.20999999996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16926.46</v>
      </c>
      <c r="Q57">
        <f>'Formato 1'!F9</f>
        <v>13238.58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11209.1</v>
      </c>
      <c r="Q58">
        <f>'Formato 1'!F10</f>
        <v>75.680000000000007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0.01</v>
      </c>
      <c r="Q59">
        <f>'Formato 1'!F11</f>
        <v>13484.01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5926.59</v>
      </c>
      <c r="Q64">
        <f>'Formato 1'!F16</f>
        <v>-111.87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-209.24</v>
      </c>
      <c r="Q65">
        <f>'Formato 1'!F17</f>
        <v>-209.24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16926.46</v>
      </c>
      <c r="Q95">
        <f>'Formato 1'!F47</f>
        <v>13238.58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16926.46</v>
      </c>
      <c r="Q104">
        <f>'Formato 1'!F59</f>
        <v>13238.58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446131.55</v>
      </c>
      <c r="Q110">
        <f>'Formato 1'!F68</f>
        <v>375840.63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70290.92</v>
      </c>
      <c r="Q111">
        <f>'Formato 1'!F69</f>
        <v>123796.51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375840.63</v>
      </c>
      <c r="Q112">
        <f>'Formato 1'!F70</f>
        <v>252044.12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446131.55</v>
      </c>
      <c r="Q119">
        <f>'Formato 1'!F79</f>
        <v>375840.63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463058.01</v>
      </c>
      <c r="Q120">
        <f>'Formato 1'!F81</f>
        <v>389079.21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F45" sqref="F45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UNIDAD DE ACCESO A LA INFORMACIÓN PÚBLICA,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2017 y al 30 de marzo de 2018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0</v>
      </c>
      <c r="C18" s="132"/>
      <c r="D18" s="132"/>
      <c r="E18" s="132"/>
      <c r="F18" s="61">
        <v>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topLeftCell="B1" zoomScale="90" zoomScaleNormal="90" workbookViewId="0">
      <selection activeCell="K19" sqref="K1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UNIDAD DE ACCESO A LA INFORMACIÓN PÚBLICA,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2018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2018 (k)</v>
      </c>
      <c r="J6" s="131" t="str">
        <f>MONTO2</f>
        <v>Monto pagado de la inversión actualizado al 30 de marzo de 2018 (l)</v>
      </c>
      <c r="K6" s="131" t="str">
        <f>SALDO_PENDIENTE</f>
        <v>Saldo pendiente por pagar de la inversión al 30 de marzo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DIRECCIÓN</cp:lastModifiedBy>
  <cp:lastPrinted>2018-04-30T16:07:14Z</cp:lastPrinted>
  <dcterms:created xsi:type="dcterms:W3CDTF">2017-01-19T17:59:06Z</dcterms:created>
  <dcterms:modified xsi:type="dcterms:W3CDTF">2018-04-30T20:04:58Z</dcterms:modified>
</cp:coreProperties>
</file>